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G:\マイドライブ\vba\014_juminzei_mod4\"/>
    </mc:Choice>
  </mc:AlternateContent>
  <xr:revisionPtr revIDLastSave="0" documentId="13_ncr:1_{73911952-E198-409C-9F01-F6ADAB551D71}" xr6:coauthVersionLast="47" xr6:coauthVersionMax="47" xr10:uidLastSave="{00000000-0000-0000-0000-000000000000}"/>
  <bookViews>
    <workbookView xWindow="-120" yWindow="-120" windowWidth="20730" windowHeight="11760" xr2:uid="{6C0F5D78-E1B0-42B5-A8D6-DAB08AADE89E}"/>
  </bookViews>
  <sheets>
    <sheet name="所得税計算" sheetId="3" r:id="rId1"/>
    <sheet name="住民税計算" sheetId="1" r:id="rId2"/>
    <sheet name="所得控除額_所得税" sheetId="15" r:id="rId3"/>
    <sheet name="所得控除額_住民税" sheetId="16" r:id="rId4"/>
    <sheet name="市町村" sheetId="17" r:id="rId5"/>
    <sheet name="申告情報" sheetId="5" r:id="rId6"/>
    <sheet name="扶養親族等" sheetId="8" r:id="rId7"/>
    <sheet name="生命保険" sheetId="9" r:id="rId8"/>
    <sheet name="地震保険" sheetId="10" r:id="rId9"/>
    <sheet name="社会保険" sheetId="11" r:id="rId10"/>
    <sheet name="小規模企業共済等掛金" sheetId="12" r:id="rId11"/>
    <sheet name="医療費" sheetId="13" r:id="rId12"/>
    <sheet name="医療費_集計" sheetId="14" r:id="rId13"/>
  </sheets>
  <externalReferences>
    <externalReference r:id="rId14"/>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8" l="1"/>
  <c r="E7" i="8"/>
  <c r="E6" i="8"/>
  <c r="E5" i="8"/>
  <c r="E4" i="8"/>
  <c r="E3" i="8"/>
  <c r="C3" i="5"/>
  <c r="G8" i="8" l="1"/>
  <c r="G7" i="8"/>
  <c r="G6" i="8"/>
  <c r="N4" i="8"/>
  <c r="G4" i="8" s="1"/>
  <c r="H4" i="8"/>
  <c r="I4" i="8" s="1"/>
  <c r="H3" i="8"/>
  <c r="I3" i="8" s="1"/>
  <c r="G5" i="8" l="1"/>
  <c r="C6" i="16"/>
  <c r="G7" i="1"/>
  <c r="C6" i="15"/>
  <c r="E13" i="16" l="1"/>
  <c r="E13" i="15"/>
  <c r="C11" i="3" l="1"/>
  <c r="C3" i="16" l="1"/>
  <c r="C2" i="16"/>
  <c r="C13" i="3"/>
  <c r="C7" i="3"/>
  <c r="L10" i="16" l="1"/>
  <c r="M10" i="16" s="1"/>
  <c r="N10" i="16" s="1"/>
  <c r="L9" i="16"/>
  <c r="M9" i="16" s="1"/>
  <c r="N9" i="16" s="1"/>
  <c r="L8" i="16"/>
  <c r="L7" i="16"/>
  <c r="M7" i="16" s="1"/>
  <c r="L6" i="16"/>
  <c r="M6" i="16" s="1"/>
  <c r="N6" i="16" s="1"/>
  <c r="L5" i="16"/>
  <c r="M5" i="16" s="1"/>
  <c r="L4" i="16"/>
  <c r="M4" i="16" s="1"/>
  <c r="L10" i="15"/>
  <c r="M10" i="15" s="1"/>
  <c r="N10" i="15" s="1"/>
  <c r="L9" i="15"/>
  <c r="L8" i="15"/>
  <c r="M8" i="15" s="1"/>
  <c r="L7" i="15"/>
  <c r="M7" i="15" s="1"/>
  <c r="L6" i="15"/>
  <c r="M6" i="15" s="1"/>
  <c r="N6" i="15" s="1"/>
  <c r="L5" i="15"/>
  <c r="M5" i="15" s="1"/>
  <c r="L4" i="15"/>
  <c r="N4" i="16" l="1"/>
  <c r="N5" i="16" s="1"/>
  <c r="O10" i="16"/>
  <c r="C5" i="16" s="1"/>
  <c r="M8" i="16"/>
  <c r="M9" i="15"/>
  <c r="N9" i="15" s="1"/>
  <c r="O10" i="15" s="1"/>
  <c r="C5" i="15" s="1"/>
  <c r="N7" i="15"/>
  <c r="N8" i="15" s="1"/>
  <c r="M4" i="15"/>
  <c r="N4" i="15" s="1"/>
  <c r="N5" i="15" s="1"/>
  <c r="N7" i="16" l="1"/>
  <c r="N8" i="16" s="1"/>
  <c r="O8" i="16" s="1"/>
  <c r="C4" i="16" s="1"/>
  <c r="O8" i="15"/>
  <c r="C4" i="15" s="1"/>
  <c r="C3" i="15" l="1"/>
  <c r="C2" i="15"/>
  <c r="C14" i="15" l="1"/>
  <c r="C9" i="15" l="1"/>
  <c r="C9" i="16"/>
  <c r="C10" i="16" l="1"/>
  <c r="G8" i="15"/>
  <c r="F8" i="16"/>
  <c r="G8" i="16"/>
  <c r="H7" i="1"/>
  <c r="E8" i="15"/>
  <c r="C10" i="15"/>
  <c r="F8" i="15"/>
  <c r="E8" i="16"/>
  <c r="C8" i="15" l="1"/>
  <c r="C8" i="16"/>
  <c r="I7" i="1"/>
  <c r="I8" i="1"/>
  <c r="C7" i="16" l="1"/>
  <c r="C7" i="15"/>
  <c r="G9" i="1" s="1"/>
  <c r="H9" i="1" s="1"/>
  <c r="J7" i="1"/>
  <c r="E7" i="1" l="1"/>
  <c r="D7" i="1"/>
  <c r="G11" i="1"/>
  <c r="H11" i="1" s="1"/>
  <c r="J8" i="1"/>
  <c r="F13" i="15"/>
  <c r="C13" i="15" s="1"/>
  <c r="C4" i="3" s="1"/>
  <c r="F13" i="16"/>
  <c r="C13" i="16" s="1"/>
  <c r="C4" i="1" s="1"/>
  <c r="C3" i="3"/>
  <c r="C3" i="1"/>
  <c r="E11" i="1" l="1"/>
  <c r="D11" i="1"/>
  <c r="C5" i="1"/>
  <c r="D8" i="1" s="1"/>
  <c r="C5" i="3"/>
  <c r="H10" i="1" s="1"/>
  <c r="C7" i="1"/>
  <c r="G10" i="1" l="1"/>
  <c r="E8" i="1"/>
  <c r="C8" i="1" s="1"/>
  <c r="E9" i="1" s="1"/>
  <c r="H12" i="1"/>
  <c r="H13" i="1"/>
  <c r="C11" i="1"/>
  <c r="C6" i="3"/>
  <c r="D10" i="1" l="1"/>
  <c r="E10" i="1"/>
  <c r="C8" i="3"/>
  <c r="C9" i="3" s="1"/>
  <c r="C10" i="3" s="1"/>
  <c r="D9" i="1"/>
  <c r="C9" i="1" s="1"/>
  <c r="G12" i="1" s="1"/>
  <c r="I12" i="1" s="1"/>
  <c r="C10" i="1" l="1"/>
  <c r="E6" i="3" s="1"/>
  <c r="C12" i="3"/>
  <c r="C14" i="3" s="1"/>
  <c r="C12" i="1"/>
  <c r="C15" i="3" l="1"/>
  <c r="E12" i="1"/>
  <c r="D12" i="1"/>
  <c r="D13" i="1" l="1"/>
  <c r="E13" i="1"/>
  <c r="E14" i="1" s="1"/>
  <c r="C13" i="1" l="1"/>
  <c r="D14" i="1"/>
  <c r="C14" i="1" s="1"/>
  <c r="C15" i="1" s="1"/>
  <c r="E15" i="1" s="1"/>
  <c r="E16" i="1" s="1"/>
  <c r="E17" i="1" s="1"/>
  <c r="D15" i="1" l="1"/>
  <c r="D16" i="1" s="1"/>
  <c r="D17" i="1" s="1"/>
  <c r="C17" i="1" s="1"/>
  <c r="C1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瀧本哲司郎</author>
  </authors>
  <commentList>
    <comment ref="G7" authorId="0" shapeId="0" xr:uid="{9AB33030-D55B-44D4-9295-57B9E131423D}">
      <text>
        <r>
          <rPr>
            <b/>
            <sz val="9"/>
            <color indexed="81"/>
            <rFont val="MS P ゴシック"/>
            <family val="3"/>
            <charset val="128"/>
          </rPr>
          <t xml:space="preserve">均等割・所得割の非課税の判定
</t>
        </r>
      </text>
    </comment>
    <comment ref="H7" authorId="0" shapeId="0" xr:uid="{12F259E8-8349-4370-8E4D-5525BD3E39D0}">
      <text>
        <r>
          <rPr>
            <b/>
            <sz val="9"/>
            <color indexed="81"/>
            <rFont val="MS P ゴシック"/>
            <family val="3"/>
            <charset val="128"/>
          </rPr>
          <t>扶養親族の人数</t>
        </r>
      </text>
    </comment>
    <comment ref="I7" authorId="0" shapeId="0" xr:uid="{6B1C8662-44AA-4E74-BF3A-166589EA4D92}">
      <text>
        <r>
          <rPr>
            <b/>
            <sz val="9"/>
            <color indexed="81"/>
            <rFont val="MS P ゴシック"/>
            <family val="3"/>
            <charset val="128"/>
          </rPr>
          <t>均等割の非課税限度額</t>
        </r>
      </text>
    </comment>
    <comment ref="J7" authorId="0" shapeId="0" xr:uid="{C34AE587-C53E-47BA-943A-3DA5D03B00AF}">
      <text>
        <r>
          <rPr>
            <b/>
            <sz val="9"/>
            <color indexed="81"/>
            <rFont val="MS P ゴシック"/>
            <family val="3"/>
            <charset val="128"/>
          </rPr>
          <t>均等割の非課税の判定</t>
        </r>
      </text>
    </comment>
    <comment ref="I8" authorId="0" shapeId="0" xr:uid="{C2C4224F-9C18-40CE-BE68-170E36237628}">
      <text>
        <r>
          <rPr>
            <b/>
            <sz val="9"/>
            <color indexed="81"/>
            <rFont val="MS P ゴシック"/>
            <family val="3"/>
            <charset val="128"/>
          </rPr>
          <t>所得割の非課税限度額</t>
        </r>
      </text>
    </comment>
    <comment ref="J8" authorId="0" shapeId="0" xr:uid="{DA7E8980-B445-4D20-AD6A-E6F7435B6E63}">
      <text>
        <r>
          <rPr>
            <b/>
            <sz val="9"/>
            <color indexed="81"/>
            <rFont val="MS P ゴシック"/>
            <family val="3"/>
            <charset val="128"/>
          </rPr>
          <t>所得割の非課税の判定</t>
        </r>
      </text>
    </comment>
    <comment ref="G9" authorId="0" shapeId="0" xr:uid="{26BDF910-F5BB-4389-9B9A-B42094586905}">
      <text>
        <r>
          <rPr>
            <b/>
            <sz val="9"/>
            <color indexed="81"/>
            <rFont val="MS P ゴシック"/>
            <family val="3"/>
            <charset val="128"/>
          </rPr>
          <t>人的控除額の差額
配偶者控除含まない</t>
        </r>
      </text>
    </comment>
    <comment ref="H9" authorId="0" shapeId="0" xr:uid="{94BD8974-0C5D-45D2-8C86-DEE3E18B73BF}">
      <text>
        <r>
          <rPr>
            <b/>
            <sz val="9"/>
            <color indexed="81"/>
            <rFont val="MS P ゴシック"/>
            <family val="3"/>
            <charset val="128"/>
          </rPr>
          <t>人的控除の差額の判定</t>
        </r>
      </text>
    </comment>
    <comment ref="G10" authorId="0" shapeId="0" xr:uid="{5AE4D8E0-8E26-4A7E-AF77-8073C31CB45A}">
      <text>
        <r>
          <rPr>
            <b/>
            <sz val="9"/>
            <color indexed="81"/>
            <rFont val="MS P ゴシック"/>
            <family val="3"/>
            <charset val="128"/>
          </rPr>
          <t>住宅借入金控除　限度額　市</t>
        </r>
      </text>
    </comment>
    <comment ref="H10" authorId="0" shapeId="0" xr:uid="{FBBD86E5-7033-4E2B-AF0B-0A020CC901FE}">
      <text>
        <r>
          <rPr>
            <b/>
            <sz val="9"/>
            <color indexed="81"/>
            <rFont val="MS P ゴシック"/>
            <family val="3"/>
            <charset val="128"/>
          </rPr>
          <t>住宅借入金控除　限度額　県</t>
        </r>
      </text>
    </comment>
    <comment ref="G11" authorId="0" shapeId="0" xr:uid="{7F54D3D4-298E-4D9B-B6D4-7AEA3CB7C641}">
      <text>
        <r>
          <rPr>
            <b/>
            <sz val="9"/>
            <color indexed="81"/>
            <rFont val="MS P ゴシック"/>
            <family val="3"/>
            <charset val="128"/>
          </rPr>
          <t>寄附金の上限額</t>
        </r>
      </text>
    </comment>
    <comment ref="H11" authorId="0" shapeId="0" xr:uid="{F7519233-5C44-4BBA-929C-2EF8D34BC4BE}">
      <text>
        <r>
          <rPr>
            <b/>
            <sz val="9"/>
            <color indexed="81"/>
            <rFont val="MS P ゴシック"/>
            <family val="3"/>
            <charset val="128"/>
          </rPr>
          <t>寄附金の額と上限額との比較</t>
        </r>
      </text>
    </comment>
    <comment ref="G12" authorId="0" shapeId="0" xr:uid="{0638AAB0-28CE-43E3-914B-A87FC0C48CAE}">
      <text>
        <r>
          <rPr>
            <b/>
            <sz val="9"/>
            <color indexed="81"/>
            <rFont val="MS P ゴシック"/>
            <family val="3"/>
            <charset val="128"/>
          </rPr>
          <t>寄附金控除　特例　限度額</t>
        </r>
      </text>
    </comment>
    <comment ref="H12" authorId="0" shapeId="0" xr:uid="{AB742AB6-2EE4-4F16-B89C-C149F8FB5AD7}">
      <text>
        <r>
          <rPr>
            <b/>
            <sz val="9"/>
            <color indexed="81"/>
            <rFont val="MS P ゴシック"/>
            <family val="3"/>
            <charset val="128"/>
          </rPr>
          <t>寄附金控除　特例割合</t>
        </r>
      </text>
    </comment>
    <comment ref="I12" authorId="0" shapeId="0" xr:uid="{6B7147C7-D097-4E0C-8D8D-5E2DAFD3CD90}">
      <text>
        <r>
          <rPr>
            <b/>
            <sz val="9"/>
            <color indexed="81"/>
            <rFont val="MS P ゴシック"/>
            <family val="3"/>
            <charset val="128"/>
          </rPr>
          <t>寄附金の支出額の目安</t>
        </r>
      </text>
    </comment>
    <comment ref="H13" authorId="0" shapeId="0" xr:uid="{504F5D79-1C33-4A01-96A7-81036477A6C9}">
      <text>
        <r>
          <rPr>
            <b/>
            <sz val="9"/>
            <color indexed="81"/>
            <rFont val="MS P ゴシック"/>
            <family val="3"/>
            <charset val="128"/>
          </rPr>
          <t>寄附金控除　ワンストップ特例割合</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瀧本哲司郎</author>
  </authors>
  <commentList>
    <comment ref="E8" authorId="0" shapeId="0" xr:uid="{8AB7640D-5C2C-4F56-80DF-602DE0050285}">
      <text>
        <r>
          <rPr>
            <b/>
            <sz val="9"/>
            <color indexed="81"/>
            <rFont val="MS P ゴシック"/>
            <family val="3"/>
            <charset val="128"/>
          </rPr>
          <t>障害者控除:障害者</t>
        </r>
      </text>
    </comment>
    <comment ref="F8" authorId="0" shapeId="0" xr:uid="{CFF97109-DD94-44B1-8ECB-52B5C5FF7108}">
      <text>
        <r>
          <rPr>
            <b/>
            <sz val="9"/>
            <color indexed="81"/>
            <rFont val="MS P ゴシック"/>
            <family val="3"/>
            <charset val="128"/>
          </rPr>
          <t>障害者控除:特別障害者</t>
        </r>
      </text>
    </comment>
    <comment ref="G8" authorId="0" shapeId="0" xr:uid="{C4872660-FCA1-4B6B-BFA4-92754115DD2F}">
      <text>
        <r>
          <rPr>
            <b/>
            <sz val="9"/>
            <color indexed="81"/>
            <rFont val="MS P ゴシック"/>
            <family val="3"/>
            <charset val="128"/>
          </rPr>
          <t>障害者控除:同居特別障害者</t>
        </r>
      </text>
    </comment>
    <comment ref="E13" authorId="0" shapeId="0" xr:uid="{67DD4D78-7D3D-4B74-8F52-E433BD443EA5}">
      <text>
        <r>
          <rPr>
            <b/>
            <sz val="9"/>
            <color indexed="81"/>
            <rFont val="MS P ゴシック"/>
            <family val="3"/>
            <charset val="128"/>
          </rPr>
          <t>医療費の額</t>
        </r>
      </text>
    </comment>
    <comment ref="F13" authorId="0" shapeId="0" xr:uid="{7BD10A9D-11B6-4970-95C2-F8412A15D648}">
      <text>
        <r>
          <rPr>
            <b/>
            <sz val="9"/>
            <color indexed="81"/>
            <rFont val="MS P ゴシック"/>
            <family val="3"/>
            <charset val="128"/>
          </rPr>
          <t>医療費から差し引く金額</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瀧本哲司郎</author>
  </authors>
  <commentList>
    <comment ref="E8" authorId="0" shapeId="0" xr:uid="{45753B43-692B-4DCD-ADD1-D0B5943B65F9}">
      <text>
        <r>
          <rPr>
            <b/>
            <sz val="9"/>
            <color indexed="81"/>
            <rFont val="MS P ゴシック"/>
            <family val="3"/>
            <charset val="128"/>
          </rPr>
          <t>障害者控除:障害者</t>
        </r>
      </text>
    </comment>
    <comment ref="F8" authorId="0" shapeId="0" xr:uid="{59B27036-619D-435A-9F2D-5D4459A739C3}">
      <text>
        <r>
          <rPr>
            <b/>
            <sz val="9"/>
            <color indexed="81"/>
            <rFont val="MS P ゴシック"/>
            <family val="3"/>
            <charset val="128"/>
          </rPr>
          <t>障害者控除:特別障害者</t>
        </r>
      </text>
    </comment>
    <comment ref="G8" authorId="0" shapeId="0" xr:uid="{A0F18464-BD9D-4C37-AF08-4C76F858382B}">
      <text>
        <r>
          <rPr>
            <b/>
            <sz val="9"/>
            <color indexed="81"/>
            <rFont val="MS P ゴシック"/>
            <family val="3"/>
            <charset val="128"/>
          </rPr>
          <t>障害者控除:同居特別障害者</t>
        </r>
      </text>
    </comment>
    <comment ref="E13" authorId="0" shapeId="0" xr:uid="{D4D6A5E1-17F0-4E2C-A1DA-0B3C39DC0B39}">
      <text>
        <r>
          <rPr>
            <b/>
            <sz val="9"/>
            <color indexed="81"/>
            <rFont val="MS P ゴシック"/>
            <family val="3"/>
            <charset val="128"/>
          </rPr>
          <t>医療費の額</t>
        </r>
      </text>
    </comment>
    <comment ref="F13" authorId="0" shapeId="0" xr:uid="{28417218-B11F-40DC-8729-41A69BB237D9}">
      <text>
        <r>
          <rPr>
            <b/>
            <sz val="9"/>
            <color indexed="81"/>
            <rFont val="MS P ゴシック"/>
            <family val="3"/>
            <charset val="128"/>
          </rPr>
          <t>医療費から差し引く金額</t>
        </r>
      </text>
    </comment>
  </commentList>
</comments>
</file>

<file path=xl/sharedStrings.xml><?xml version="1.0" encoding="utf-8"?>
<sst xmlns="http://schemas.openxmlformats.org/spreadsheetml/2006/main" count="198" uniqueCount="119">
  <si>
    <t>市</t>
  </si>
  <si>
    <t>県</t>
  </si>
  <si>
    <t>総所得金額</t>
  </si>
  <si>
    <t>所得控除額（住民税）</t>
  </si>
  <si>
    <t>課税所得金額</t>
  </si>
  <si>
    <t>均等割　</t>
  </si>
  <si>
    <t>所得割　</t>
  </si>
  <si>
    <t>調整控除額　</t>
  </si>
  <si>
    <t>住宅借入金等特別税額控除額</t>
  </si>
  <si>
    <t>寄附金税額控除</t>
  </si>
  <si>
    <t>（特例）</t>
  </si>
  <si>
    <t>（ワンストップ特例）</t>
  </si>
  <si>
    <t>差引所得割額</t>
  </si>
  <si>
    <t>住民税額</t>
  </si>
  <si>
    <t>（所得税）</t>
  </si>
  <si>
    <t>所得控除額</t>
  </si>
  <si>
    <t>所得税額</t>
  </si>
  <si>
    <t>差引所得税額</t>
  </si>
  <si>
    <t>復興特別所得税額</t>
  </si>
  <si>
    <t>所得税額及び復興特別所得税額</t>
  </si>
  <si>
    <t>源泉徴収税額</t>
  </si>
  <si>
    <t>申告納税額</t>
  </si>
  <si>
    <t>予定納税額</t>
  </si>
  <si>
    <t>納める税金</t>
  </si>
  <si>
    <t>還付される税金</t>
  </si>
  <si>
    <t>寄附金控除</t>
  </si>
  <si>
    <t>寄附金の額</t>
  </si>
  <si>
    <t>源泉所得税額</t>
  </si>
  <si>
    <t>合計所得金額</t>
  </si>
  <si>
    <t>総所得金額等</t>
  </si>
  <si>
    <t>区分</t>
  </si>
  <si>
    <t>氏名</t>
  </si>
  <si>
    <t>生年月日</t>
  </si>
  <si>
    <t>同居</t>
  </si>
  <si>
    <t>障害者</t>
  </si>
  <si>
    <t>ひとり親</t>
  </si>
  <si>
    <t>寡婦</t>
  </si>
  <si>
    <t>勤労学生</t>
  </si>
  <si>
    <t>事業専従者</t>
  </si>
  <si>
    <t>本人</t>
  </si>
  <si>
    <t>入力不可</t>
  </si>
  <si>
    <t>契約番号
証券記号番号</t>
  </si>
  <si>
    <t>保険会社等
の名称</t>
  </si>
  <si>
    <t>保険等の
種類</t>
  </si>
  <si>
    <t>保険期間
又は
年金支払期間</t>
  </si>
  <si>
    <t>保険等の
契約者の氏名</t>
  </si>
  <si>
    <t>保険金等の受取人
氏名</t>
  </si>
  <si>
    <t>保険金等の受取人
あなたとの続柄</t>
  </si>
  <si>
    <t>新・旧の区分</t>
  </si>
  <si>
    <t>あなたが本年中に支払った保険料等の金額（分配を受けた剰余金等の控除後の金額）</t>
  </si>
  <si>
    <t>保険等
の種類（目的）</t>
  </si>
  <si>
    <t>保険期間</t>
  </si>
  <si>
    <t>保険等の対象となった家屋等に居住又は家財を利用している者等の氏名</t>
  </si>
  <si>
    <t>あなたとの
続柄</t>
  </si>
  <si>
    <t>地震保険料又は
旧長期損害保険料区分</t>
  </si>
  <si>
    <t>あなたが本年中に支払った保険料等のうち、左欄の区分に係る金額（分配を受けた剰余金等の控除後の金額）
Ⓐ</t>
  </si>
  <si>
    <t>社会保険の種類</t>
  </si>
  <si>
    <t>保険料支払先の名称</t>
  </si>
  <si>
    <t>保険料を負担することになっている人　氏名</t>
  </si>
  <si>
    <t>保険料を負担することになっている人
あなたとの続柄</t>
  </si>
  <si>
    <t>あなたが本年中に支払った保険料の金額</t>
  </si>
  <si>
    <t>種類</t>
  </si>
  <si>
    <t>あなたが本年中に支払った掛金の金額</t>
  </si>
  <si>
    <t>独立行政法人中小企業基盤整備機構の共済契約の掛金</t>
  </si>
  <si>
    <t>確定拠出年金法に規定する企業型年金加入者掛金</t>
  </si>
  <si>
    <t>確定拠出年金法に規定する個人型年金加入者掛金</t>
  </si>
  <si>
    <t>心身障害者扶養共済制度に関する契約の掛金</t>
  </si>
  <si>
    <t>（１）医療を受けた方の氏名</t>
  </si>
  <si>
    <t>（２）病院・薬局などの支払先の名称</t>
  </si>
  <si>
    <t>（３）医療費の区分</t>
  </si>
  <si>
    <t>（４）支払った医療費の額</t>
  </si>
  <si>
    <t>（５）（４）のうち生命保険や社会保険などで補填される金額</t>
  </si>
  <si>
    <t>社会保険料控除</t>
  </si>
  <si>
    <t>小規模企業共済等掛金控除</t>
  </si>
  <si>
    <t>生命保険料控除</t>
  </si>
  <si>
    <t>地震保険料控除</t>
  </si>
  <si>
    <t>ひとり親控除</t>
  </si>
  <si>
    <t>寡婦控除</t>
  </si>
  <si>
    <t>勤労学生、障害者控除</t>
  </si>
  <si>
    <t>配偶者（特別）控除</t>
  </si>
  <si>
    <t>扶養控除</t>
  </si>
  <si>
    <t>基礎控除</t>
  </si>
  <si>
    <t>雑損控除</t>
  </si>
  <si>
    <t>医療費控除</t>
  </si>
  <si>
    <t>所得税</t>
    <rPh sb="0" eb="3">
      <t>ショトクゼイ</t>
    </rPh>
    <phoneticPr fontId="1"/>
  </si>
  <si>
    <t>住民税</t>
    <rPh sb="0" eb="3">
      <t>ジュウミンゼイ</t>
    </rPh>
    <phoneticPr fontId="1"/>
  </si>
  <si>
    <t>計算過程</t>
    <rPh sb="0" eb="2">
      <t>ケイサン</t>
    </rPh>
    <rPh sb="2" eb="4">
      <t>カテイ</t>
    </rPh>
    <phoneticPr fontId="1"/>
  </si>
  <si>
    <t>控除額</t>
    <rPh sb="0" eb="2">
      <t>コウジョ</t>
    </rPh>
    <rPh sb="2" eb="3">
      <t>ガク</t>
    </rPh>
    <phoneticPr fontId="1"/>
  </si>
  <si>
    <t>一般の生命保険料</t>
    <rPh sb="0" eb="2">
      <t>イッパン</t>
    </rPh>
    <rPh sb="3" eb="5">
      <t>セイメイ</t>
    </rPh>
    <rPh sb="5" eb="8">
      <t>ホケンリョウ</t>
    </rPh>
    <phoneticPr fontId="1"/>
  </si>
  <si>
    <t>新</t>
    <rPh sb="0" eb="1">
      <t>シン</t>
    </rPh>
    <phoneticPr fontId="1"/>
  </si>
  <si>
    <t>旧</t>
    <rPh sb="0" eb="1">
      <t>キュウ</t>
    </rPh>
    <phoneticPr fontId="1"/>
  </si>
  <si>
    <t>介護医療保険料</t>
    <rPh sb="0" eb="2">
      <t>カイゴ</t>
    </rPh>
    <rPh sb="2" eb="4">
      <t>イリョウ</t>
    </rPh>
    <rPh sb="4" eb="7">
      <t>ホケンリョウ</t>
    </rPh>
    <phoneticPr fontId="1"/>
  </si>
  <si>
    <t>個人年金保険料</t>
    <rPh sb="0" eb="2">
      <t>コジン</t>
    </rPh>
    <rPh sb="2" eb="4">
      <t>ネンキン</t>
    </rPh>
    <rPh sb="4" eb="7">
      <t>ホケンリョウ</t>
    </rPh>
    <phoneticPr fontId="1"/>
  </si>
  <si>
    <t>地震保険料</t>
    <rPh sb="0" eb="5">
      <t>ジシンホケンリョウ</t>
    </rPh>
    <phoneticPr fontId="1"/>
  </si>
  <si>
    <t>旧長期損害保険料</t>
    <rPh sb="0" eb="1">
      <t>キュウ</t>
    </rPh>
    <rPh sb="1" eb="3">
      <t>チョウキ</t>
    </rPh>
    <rPh sb="3" eb="5">
      <t>ソンガイ</t>
    </rPh>
    <rPh sb="5" eb="7">
      <t>ホケン</t>
    </rPh>
    <rPh sb="7" eb="8">
      <t>リョウ</t>
    </rPh>
    <phoneticPr fontId="1"/>
  </si>
  <si>
    <t>なし</t>
    <phoneticPr fontId="1"/>
  </si>
  <si>
    <t>年齢
（計算式）</t>
    <rPh sb="4" eb="7">
      <t>ケイサンシキ</t>
    </rPh>
    <phoneticPr fontId="1"/>
  </si>
  <si>
    <t>所得税
扶養親族の区分
（計算式）</t>
    <rPh sb="15" eb="16">
      <t>シキ</t>
    </rPh>
    <phoneticPr fontId="1"/>
  </si>
  <si>
    <t>所得割の調整</t>
    <rPh sb="0" eb="2">
      <t>ショトク</t>
    </rPh>
    <rPh sb="2" eb="3">
      <t>ワリ</t>
    </rPh>
    <rPh sb="4" eb="6">
      <t>チョウセイ</t>
    </rPh>
    <phoneticPr fontId="1"/>
  </si>
  <si>
    <t>調整後の所得割</t>
    <rPh sb="0" eb="3">
      <t>チョウセイゴ</t>
    </rPh>
    <rPh sb="4" eb="6">
      <t>ショトク</t>
    </rPh>
    <rPh sb="6" eb="7">
      <t>ワリ</t>
    </rPh>
    <phoneticPr fontId="1"/>
  </si>
  <si>
    <t>配偶者</t>
  </si>
  <si>
    <t>障害者でない</t>
  </si>
  <si>
    <t>寡婦でない</t>
  </si>
  <si>
    <t>勤労学生でない</t>
  </si>
  <si>
    <t>同居している</t>
  </si>
  <si>
    <t>扶養親族</t>
  </si>
  <si>
    <t>なし</t>
  </si>
  <si>
    <t>愛知県</t>
    <rPh sb="0" eb="3">
      <t>アイチケン</t>
    </rPh>
    <phoneticPr fontId="1"/>
  </si>
  <si>
    <t>均等割</t>
    <rPh sb="0" eb="3">
      <t>キントウワ</t>
    </rPh>
    <phoneticPr fontId="1"/>
  </si>
  <si>
    <t>所得割</t>
    <rPh sb="0" eb="2">
      <t>ショトク</t>
    </rPh>
    <rPh sb="2" eb="3">
      <t>ワリ</t>
    </rPh>
    <phoneticPr fontId="1"/>
  </si>
  <si>
    <t>按分率</t>
    <rPh sb="0" eb="2">
      <t>アンブン</t>
    </rPh>
    <rPh sb="2" eb="3">
      <t>リツ</t>
    </rPh>
    <phoneticPr fontId="1"/>
  </si>
  <si>
    <t>調整控除等</t>
    <rPh sb="0" eb="2">
      <t>チョウセイ</t>
    </rPh>
    <rPh sb="2" eb="4">
      <t>コウジョ</t>
    </rPh>
    <rPh sb="4" eb="5">
      <t>トウ</t>
    </rPh>
    <phoneticPr fontId="1"/>
  </si>
  <si>
    <t>寄附金税額控除</t>
    <rPh sb="0" eb="3">
      <t>キフキン</t>
    </rPh>
    <rPh sb="3" eb="5">
      <t>ゼイガク</t>
    </rPh>
    <rPh sb="5" eb="7">
      <t>コウジョ</t>
    </rPh>
    <phoneticPr fontId="1"/>
  </si>
  <si>
    <t>均等割非課税限度額_1</t>
    <rPh sb="3" eb="6">
      <t>ヒカゼイ</t>
    </rPh>
    <rPh sb="6" eb="8">
      <t>ゲンド</t>
    </rPh>
    <rPh sb="8" eb="9">
      <t>ガク</t>
    </rPh>
    <phoneticPr fontId="1"/>
  </si>
  <si>
    <t>均等割非課税限度額_2</t>
    <rPh sb="3" eb="6">
      <t>ヒカゼイ</t>
    </rPh>
    <rPh sb="6" eb="8">
      <t>ゲンド</t>
    </rPh>
    <rPh sb="8" eb="9">
      <t>ガク</t>
    </rPh>
    <phoneticPr fontId="1"/>
  </si>
  <si>
    <t>住宅借入金等</t>
    <rPh sb="0" eb="2">
      <t>ジュウタク</t>
    </rPh>
    <rPh sb="2" eb="4">
      <t>カリイレ</t>
    </rPh>
    <rPh sb="4" eb="5">
      <t>キン</t>
    </rPh>
    <rPh sb="5" eb="6">
      <t>トウ</t>
    </rPh>
    <phoneticPr fontId="1"/>
  </si>
  <si>
    <t>事業専従者でない</t>
  </si>
  <si>
    <t>ひとり親でない</t>
  </si>
  <si>
    <t>一宮市</t>
    <rPh sb="0" eb="2">
      <t>イチノミヤ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</si>
</sst>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m/d;@"/>
    <numFmt numFmtId="178" formatCode="0.00_);[Red]\(0.00\)"/>
  </numFmts>
  <fonts count="10">
    <font>
      <sz val="11"/>
      <color theme="1"/>
      <name val="メイリオ"/>
      <family val="2"/>
      <charset val="128"/>
    </font>
    <font>
      <sz val="6"/>
      <name val="メイリオ"/>
      <family val="2"/>
      <charset val="128"/>
    </font>
    <font>
      <sz val="9"/>
      <color theme="1"/>
      <name val="メイリオ"/>
      <family val="2"/>
      <charset val="128"/>
    </font>
    <font>
      <sz val="9"/>
      <color theme="1"/>
      <name val="メイリオ"/>
      <family val="3"/>
      <charset val="128"/>
    </font>
    <font>
      <sz val="8"/>
      <color theme="1"/>
      <name val="メイリオ"/>
      <family val="2"/>
      <charset val="128"/>
    </font>
    <font>
      <sz val="8"/>
      <color theme="1"/>
      <name val="メイリオ"/>
      <family val="3"/>
      <charset val="128"/>
    </font>
    <font>
      <sz val="11"/>
      <color theme="1"/>
      <name val="游ゴシック"/>
      <family val="2"/>
      <scheme val="minor"/>
    </font>
    <font>
      <b/>
      <sz val="11"/>
      <name val="メイリオ"/>
      <family val="3"/>
      <charset val="128"/>
    </font>
    <font>
      <sz val="11"/>
      <color theme="1"/>
      <name val="メイリオ"/>
      <family val="3"/>
      <charset val="128"/>
    </font>
    <font>
      <b/>
      <sz val="9"/>
      <color indexed="81"/>
      <name val="MS P ゴシック"/>
      <family val="3"/>
      <charset val="128"/>
    </font>
  </fonts>
  <fills count="3">
    <fill>
      <patternFill patternType="none"/>
    </fill>
    <fill>
      <patternFill patternType="gray125"/>
    </fill>
    <fill>
      <patternFill patternType="solid">
        <fgColor theme="2" tint="-9.9948118533890809E-2"/>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s>
  <cellStyleXfs count="2">
    <xf numFmtId="0" fontId="0" fillId="0" borderId="0">
      <alignment vertical="center"/>
    </xf>
    <xf numFmtId="0" fontId="6" fillId="0" borderId="0"/>
  </cellStyleXfs>
  <cellXfs count="47">
    <xf numFmtId="0" fontId="0" fillId="0" borderId="0" xfId="0">
      <alignment vertical="center"/>
    </xf>
    <xf numFmtId="0" fontId="0" fillId="0" borderId="0" xfId="0" applyAlignment="1">
      <alignment vertical="center" wrapText="1"/>
    </xf>
    <xf numFmtId="0" fontId="0" fillId="0" borderId="0" xfId="0" applyAlignment="1"/>
    <xf numFmtId="3" fontId="0" fillId="0" borderId="0" xfId="0" applyNumberFormat="1" applyAlignment="1">
      <alignment vertical="center" wrapText="1"/>
    </xf>
    <xf numFmtId="3" fontId="0" fillId="0" borderId="0" xfId="0" applyNumberFormat="1" applyAlignment="1"/>
    <xf numFmtId="3" fontId="0" fillId="0" borderId="0" xfId="0" applyNumberFormat="1">
      <alignment vertical="center"/>
    </xf>
    <xf numFmtId="58" fontId="0" fillId="0" borderId="0" xfId="0" applyNumberFormat="1" applyAlignment="1"/>
    <xf numFmtId="0" fontId="0" fillId="0" borderId="2" xfId="0" applyBorder="1">
      <alignment vertical="center"/>
    </xf>
    <xf numFmtId="0" fontId="8" fillId="0" borderId="3" xfId="0" applyFont="1" applyBorder="1">
      <alignment vertical="center"/>
    </xf>
    <xf numFmtId="3" fontId="8" fillId="0" borderId="4" xfId="0" applyNumberFormat="1" applyFont="1" applyBorder="1">
      <alignment vertical="center"/>
    </xf>
    <xf numFmtId="0" fontId="8" fillId="0" borderId="1" xfId="0" applyFont="1" applyBorder="1">
      <alignment vertical="center"/>
    </xf>
    <xf numFmtId="3" fontId="8" fillId="0" borderId="1" xfId="0" applyNumberFormat="1" applyFont="1" applyBorder="1">
      <alignment vertical="center"/>
    </xf>
    <xf numFmtId="0" fontId="8" fillId="0" borderId="0" xfId="0" applyFont="1">
      <alignment vertical="center"/>
    </xf>
    <xf numFmtId="3" fontId="8" fillId="0" borderId="0" xfId="0" applyNumberFormat="1" applyFont="1">
      <alignment vertical="center"/>
    </xf>
    <xf numFmtId="14" fontId="0" fillId="0" borderId="0" xfId="0" applyNumberFormat="1" applyAlignment="1"/>
    <xf numFmtId="177" fontId="0" fillId="0" borderId="0" xfId="0" applyNumberFormat="1">
      <alignment vertical="center"/>
    </xf>
    <xf numFmtId="0" fontId="0" fillId="0" borderId="0" xfId="0" quotePrefix="1">
      <alignment vertical="center"/>
    </xf>
    <xf numFmtId="0" fontId="0" fillId="0" borderId="1" xfId="0" applyBorder="1">
      <alignment vertical="center"/>
    </xf>
    <xf numFmtId="3" fontId="0" fillId="0" borderId="1" xfId="0" applyNumberFormat="1" applyBorder="1">
      <alignment vertical="center"/>
    </xf>
    <xf numFmtId="0" fontId="0" fillId="0" borderId="1" xfId="0" applyBorder="1" applyAlignment="1">
      <alignment vertical="center" wrapText="1"/>
    </xf>
    <xf numFmtId="0" fontId="0" fillId="0" borderId="1" xfId="0" applyBorder="1" applyAlignment="1"/>
    <xf numFmtId="0" fontId="0" fillId="0" borderId="1" xfId="0" quotePrefix="1" applyBorder="1">
      <alignment vertical="center"/>
    </xf>
    <xf numFmtId="0" fontId="0" fillId="2" borderId="1" xfId="0" applyFill="1" applyBorder="1">
      <alignment vertical="center"/>
    </xf>
    <xf numFmtId="49" fontId="0" fillId="0" borderId="1" xfId="0" quotePrefix="1" applyNumberFormat="1" applyBorder="1">
      <alignment vertical="center"/>
    </xf>
    <xf numFmtId="3" fontId="0" fillId="0" borderId="1" xfId="0" applyNumberFormat="1" applyBorder="1" applyAlignment="1"/>
    <xf numFmtId="0" fontId="2" fillId="0" borderId="1" xfId="0" applyFont="1" applyBorder="1">
      <alignment vertical="center"/>
    </xf>
    <xf numFmtId="0" fontId="2"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3" fontId="4" fillId="0" borderId="1" xfId="0" applyNumberFormat="1" applyFont="1" applyBorder="1" applyAlignment="1">
      <alignment vertical="center" wrapText="1"/>
    </xf>
    <xf numFmtId="3" fontId="5" fillId="0" borderId="1" xfId="0" applyNumberFormat="1" applyFont="1" applyBorder="1" applyAlignment="1">
      <alignment vertical="center" wrapText="1"/>
    </xf>
    <xf numFmtId="176" fontId="0" fillId="0" borderId="1" xfId="0" applyNumberFormat="1" applyBorder="1">
      <alignment vertical="center"/>
    </xf>
    <xf numFmtId="3" fontId="3" fillId="0" borderId="1" xfId="0" applyNumberFormat="1" applyFont="1" applyBorder="1" applyAlignment="1">
      <alignment vertical="center" wrapText="1"/>
    </xf>
    <xf numFmtId="0" fontId="7" fillId="0" borderId="0" xfId="0" applyFont="1" applyAlignment="1">
      <alignment horizontal="center" vertical="top"/>
    </xf>
    <xf numFmtId="3" fontId="7" fillId="0" borderId="0" xfId="0" applyNumberFormat="1" applyFont="1" applyAlignment="1">
      <alignment horizontal="center" vertical="top"/>
    </xf>
    <xf numFmtId="178" fontId="0" fillId="0" borderId="0" xfId="0" applyNumberFormat="1">
      <alignment vertical="center"/>
    </xf>
    <xf numFmtId="176" fontId="0" fillId="0" borderId="1" xfId="0" quotePrefix="1" applyNumberFormat="1" applyBorder="1">
      <alignment vertical="center"/>
    </xf>
    <xf numFmtId="0" fontId="0" fillId="0" borderId="7" xfId="0" applyBorder="1">
      <alignment vertical="center"/>
    </xf>
    <xf numFmtId="3" fontId="0" fillId="0" borderId="7" xfId="0" applyNumberFormat="1" applyBorder="1">
      <alignment vertical="center"/>
    </xf>
    <xf numFmtId="177" fontId="0" fillId="0" borderId="0" xfId="0" applyNumberFormat="1" applyAlignment="1"/>
    <xf numFmtId="14" fontId="0" fillId="0" borderId="1" xfId="0" quotePrefix="1" applyNumberFormat="1" applyBorder="1">
      <alignment vertical="center"/>
    </xf>
    <xf numFmtId="14" fontId="0" fillId="0" borderId="0" xfId="0" quotePrefix="1" applyNumberFormat="1" applyAlignment="1"/>
    <xf numFmtId="0" fontId="0" fillId="0" borderId="1" xfId="0" applyBorder="1" applyAlignment="1">
      <alignment horizontal="center" vertical="center"/>
    </xf>
    <xf numFmtId="0" fontId="8" fillId="0" borderId="5" xfId="0" applyFont="1" applyBorder="1" applyAlignment="1">
      <alignment horizontal="left" vertical="center"/>
    </xf>
    <xf numFmtId="0" fontId="0" fillId="0" borderId="6" xfId="0" applyBorder="1" applyAlignment="1">
      <alignment horizontal="left" vertical="center"/>
    </xf>
    <xf numFmtId="3" fontId="0" fillId="0" borderId="1" xfId="0" applyNumberFormat="1" applyFill="1" applyBorder="1">
      <alignment vertical="center"/>
    </xf>
    <xf numFmtId="0" fontId="0" fillId="0" borderId="0" xfId="0" applyFill="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row r="3">
          <cell r="G3">
            <v>0</v>
          </cell>
          <cell r="I3">
            <v>0</v>
          </cell>
          <cell r="J3">
            <v>0</v>
          </cell>
        </row>
        <row r="7">
          <cell r="D7">
            <v>0</v>
          </cell>
          <cell r="G7">
            <v>0</v>
          </cell>
          <cell r="J7">
            <v>0</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E15"/>
  <sheetViews>
    <sheetView tabSelected="1" workbookViewId="0"/>
  </sheetViews>
  <sheetFormatPr defaultColWidth="9.109375" defaultRowHeight="18.75"/>
  <cols>
    <col min="1" max="1" width="9.109375" customWidth="1"/>
    <col min="2" max="2" width="24" bestFit="1" customWidth="1"/>
    <col min="3" max="3" width="10" style="5" bestFit="1" customWidth="1"/>
    <col min="4" max="173" width="9.109375" customWidth="1"/>
  </cols>
  <sheetData>
    <row r="2" spans="2:5">
      <c r="B2" t="s">
        <v>14</v>
      </c>
    </row>
    <row r="3" spans="2:5">
      <c r="B3" s="17" t="s">
        <v>2</v>
      </c>
      <c r="C3" s="18">
        <f>扶養親族等!I3</f>
        <v>0</v>
      </c>
    </row>
    <row r="4" spans="2:5">
      <c r="B4" s="17" t="s">
        <v>15</v>
      </c>
      <c r="C4" s="18">
        <f>SUM(所得控除額_所得税!C:C)</f>
        <v>480000</v>
      </c>
    </row>
    <row r="5" spans="2:5">
      <c r="B5" s="17" t="s">
        <v>4</v>
      </c>
      <c r="C5" s="18">
        <f>IF(C3-C4&lt;=0,0,ROUNDDOWN(C3-C4,-3))</f>
        <v>0</v>
      </c>
    </row>
    <row r="6" spans="2:5">
      <c r="B6" s="17" t="s">
        <v>16</v>
      </c>
      <c r="C6" s="18">
        <f>IF(C5&lt;=1950000,C5*0.05,
IF(C5&lt;=3300000,C5*0.1-97500,
IF(C5&lt;=6950000,C5*0.2-427500,
IF(C5&lt;=9000000,C5*0.23-636000,
IF(C5&lt;=18000000,C5*0.33-1536000,
IF(C5&lt;=40000000,C5*0.4-2796000,
C5*0.45-4796000))))))</f>
        <v>0</v>
      </c>
      <c r="E6" s="5">
        <f>住民税計算!C10</f>
        <v>0</v>
      </c>
    </row>
    <row r="7" spans="2:5">
      <c r="B7" s="17" t="s">
        <v>8</v>
      </c>
      <c r="C7" s="18">
        <f>申告情報!C5</f>
        <v>0</v>
      </c>
    </row>
    <row r="8" spans="2:5">
      <c r="B8" s="17" t="s">
        <v>17</v>
      </c>
      <c r="C8" s="18">
        <f>IF(C6-C7&gt;=0,
       C6-C7,
       0)</f>
        <v>0</v>
      </c>
    </row>
    <row r="9" spans="2:5">
      <c r="B9" s="17" t="s">
        <v>18</v>
      </c>
      <c r="C9" s="18">
        <f>ROUNDDOWN(C8*0.021,0)</f>
        <v>0</v>
      </c>
    </row>
    <row r="10" spans="2:5">
      <c r="B10" s="17" t="s">
        <v>19</v>
      </c>
      <c r="C10" s="18">
        <f>C8+C9</f>
        <v>0</v>
      </c>
    </row>
    <row r="11" spans="2:5">
      <c r="B11" s="17" t="s">
        <v>20</v>
      </c>
      <c r="C11" s="18">
        <f>申告情報!C7</f>
        <v>0</v>
      </c>
    </row>
    <row r="12" spans="2:5">
      <c r="B12" s="17" t="s">
        <v>21</v>
      </c>
      <c r="C12" s="18">
        <f>IF(C10-C11&gt;=0,
      ROUNDDOWN(C10-C11,-2),
      C10-C11)</f>
        <v>0</v>
      </c>
    </row>
    <row r="13" spans="2:5">
      <c r="B13" s="17" t="s">
        <v>22</v>
      </c>
      <c r="C13" s="18">
        <f>申告情報!C9</f>
        <v>0</v>
      </c>
    </row>
    <row r="14" spans="2:5">
      <c r="B14" s="17" t="s">
        <v>23</v>
      </c>
      <c r="C14" s="18">
        <f>IF(C12-C13&gt;=0,
     ROUNDDOWN(C12-C13,-2),
     0)</f>
        <v>0</v>
      </c>
    </row>
    <row r="15" spans="2:5">
      <c r="B15" s="17" t="s">
        <v>24</v>
      </c>
      <c r="C15" s="18">
        <f>IF(C12-C13&gt;=0,
     0,
     C12-C13)</f>
        <v>0</v>
      </c>
    </row>
  </sheetData>
  <phoneticPr fontId="1"/>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B2:G8"/>
  <sheetViews>
    <sheetView workbookViewId="0">
      <selection activeCell="B4" sqref="B4"/>
    </sheetView>
  </sheetViews>
  <sheetFormatPr defaultColWidth="9.109375" defaultRowHeight="18.75"/>
  <cols>
    <col min="1" max="1" width="3.6640625" customWidth="1"/>
    <col min="2" max="2" width="19" bestFit="1" customWidth="1"/>
    <col min="3" max="3" width="10.6640625" customWidth="1"/>
    <col min="4" max="5" width="16.6640625" customWidth="1"/>
    <col min="6" max="6" width="26.21875" style="5" customWidth="1"/>
    <col min="7" max="7" width="9.109375" style="15" customWidth="1"/>
    <col min="8" max="187" width="9.109375" customWidth="1"/>
  </cols>
  <sheetData>
    <row r="2" spans="2:6" ht="43.5" customHeight="1">
      <c r="B2" s="28" t="s">
        <v>56</v>
      </c>
      <c r="C2" s="27" t="s">
        <v>57</v>
      </c>
      <c r="D2" s="27" t="s">
        <v>58</v>
      </c>
      <c r="E2" s="27" t="s">
        <v>59</v>
      </c>
      <c r="F2" s="32" t="s">
        <v>60</v>
      </c>
    </row>
    <row r="3" spans="2:6">
      <c r="B3" s="17"/>
      <c r="C3" s="17"/>
      <c r="D3" s="17"/>
      <c r="E3" s="17"/>
      <c r="F3" s="18"/>
    </row>
    <row r="4" spans="2:6">
      <c r="B4" s="17"/>
      <c r="C4" s="17"/>
      <c r="D4" s="17"/>
      <c r="E4" s="17"/>
      <c r="F4" s="18"/>
    </row>
    <row r="5" spans="2:6">
      <c r="B5" s="17"/>
      <c r="C5" s="17"/>
      <c r="D5" s="17"/>
      <c r="E5" s="17"/>
      <c r="F5" s="18"/>
    </row>
    <row r="6" spans="2:6">
      <c r="B6" s="17"/>
      <c r="C6" s="17"/>
      <c r="D6" s="17"/>
      <c r="E6" s="17"/>
      <c r="F6" s="18"/>
    </row>
    <row r="7" spans="2:6">
      <c r="C7" s="1"/>
    </row>
    <row r="8" spans="2:6">
      <c r="C8" s="1"/>
    </row>
  </sheetData>
  <phoneticPr fontId="1"/>
  <pageMargins left="0.7" right="0.7" top="0.75" bottom="0.75" header="0.3" footer="0.3"/>
  <pageSetup paperSize="9" scale="85"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B2:D6"/>
  <sheetViews>
    <sheetView workbookViewId="0"/>
  </sheetViews>
  <sheetFormatPr defaultRowHeight="18.75"/>
  <cols>
    <col min="2" max="2" width="40.6640625" style="2" bestFit="1" customWidth="1"/>
    <col min="3" max="3" width="29" style="5" bestFit="1" customWidth="1"/>
  </cols>
  <sheetData>
    <row r="2" spans="2:4">
      <c r="B2" s="17" t="s">
        <v>61</v>
      </c>
      <c r="C2" s="18" t="s">
        <v>62</v>
      </c>
    </row>
    <row r="3" spans="2:4">
      <c r="B3" s="17" t="s">
        <v>63</v>
      </c>
      <c r="C3" s="18"/>
    </row>
    <row r="4" spans="2:4">
      <c r="B4" s="17" t="s">
        <v>64</v>
      </c>
      <c r="C4" s="18"/>
    </row>
    <row r="5" spans="2:4">
      <c r="B5" s="17" t="s">
        <v>65</v>
      </c>
      <c r="C5" s="18"/>
      <c r="D5" s="15"/>
    </row>
    <row r="6" spans="2:4">
      <c r="B6" s="17" t="s">
        <v>66</v>
      </c>
      <c r="C6" s="18"/>
    </row>
  </sheetData>
  <phoneticPr fontId="1"/>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2:G254"/>
  <sheetViews>
    <sheetView workbookViewId="0"/>
  </sheetViews>
  <sheetFormatPr defaultColWidth="9.109375" defaultRowHeight="18.75"/>
  <cols>
    <col min="1" max="1" width="5.88671875" style="15" customWidth="1"/>
    <col min="2" max="2" width="15.6640625" style="2" customWidth="1"/>
    <col min="3" max="3" width="20.44140625" style="2" customWidth="1"/>
    <col min="4" max="4" width="15.6640625" style="2" customWidth="1"/>
    <col min="5" max="6" width="15.6640625" style="5" customWidth="1"/>
    <col min="7" max="7" width="12.6640625" style="2" customWidth="1"/>
  </cols>
  <sheetData>
    <row r="2" spans="2:7" ht="69.95" customHeight="1">
      <c r="B2" s="1" t="s">
        <v>67</v>
      </c>
      <c r="C2" s="1" t="s">
        <v>68</v>
      </c>
      <c r="D2" s="1" t="s">
        <v>69</v>
      </c>
      <c r="E2" s="3" t="s">
        <v>70</v>
      </c>
      <c r="F2" s="3" t="s">
        <v>71</v>
      </c>
      <c r="G2" s="1"/>
    </row>
    <row r="60" spans="2:4">
      <c r="B60"/>
      <c r="C60"/>
      <c r="D60"/>
    </row>
    <row r="61" spans="2:4">
      <c r="B61"/>
      <c r="C61"/>
      <c r="D61"/>
    </row>
    <row r="62" spans="2:4">
      <c r="B62"/>
      <c r="C62"/>
      <c r="D62"/>
    </row>
    <row r="63" spans="2:4">
      <c r="B63"/>
      <c r="C63"/>
      <c r="D63"/>
    </row>
    <row r="64" spans="2:4">
      <c r="B64"/>
      <c r="C64"/>
      <c r="D64"/>
    </row>
    <row r="65" spans="2:4">
      <c r="B65"/>
      <c r="C65"/>
      <c r="D65"/>
    </row>
    <row r="66" spans="2:4">
      <c r="B66"/>
      <c r="C66"/>
      <c r="D66"/>
    </row>
    <row r="67" spans="2:4">
      <c r="B67"/>
      <c r="C67"/>
      <c r="D67"/>
    </row>
    <row r="68" spans="2:4">
      <c r="B68"/>
      <c r="C68"/>
      <c r="D68"/>
    </row>
    <row r="69" spans="2:4">
      <c r="B69"/>
      <c r="C69"/>
      <c r="D69"/>
    </row>
    <row r="70" spans="2:4">
      <c r="B70"/>
      <c r="C70"/>
      <c r="D70"/>
    </row>
    <row r="71" spans="2:4">
      <c r="B71"/>
      <c r="C71"/>
      <c r="D71"/>
    </row>
    <row r="72" spans="2:4">
      <c r="B72"/>
      <c r="C72"/>
      <c r="D72"/>
    </row>
    <row r="73" spans="2:4">
      <c r="B73"/>
      <c r="C73"/>
      <c r="D73"/>
    </row>
    <row r="74" spans="2:4">
      <c r="B74"/>
      <c r="C74"/>
      <c r="D74"/>
    </row>
    <row r="75" spans="2:4">
      <c r="B75"/>
      <c r="C75"/>
      <c r="D75"/>
    </row>
    <row r="76" spans="2:4">
      <c r="B76"/>
      <c r="C76"/>
      <c r="D76"/>
    </row>
    <row r="77" spans="2:4">
      <c r="B77"/>
      <c r="C77"/>
      <c r="D77"/>
    </row>
    <row r="78" spans="2:4">
      <c r="B78"/>
      <c r="C78"/>
      <c r="D78"/>
    </row>
    <row r="79" spans="2:4">
      <c r="B79"/>
      <c r="C79"/>
      <c r="D79"/>
    </row>
    <row r="80" spans="2:4">
      <c r="B80"/>
      <c r="C80"/>
      <c r="D80"/>
    </row>
    <row r="81" spans="2:4">
      <c r="B81"/>
      <c r="C81"/>
      <c r="D81"/>
    </row>
    <row r="82" spans="2:4">
      <c r="B82"/>
      <c r="C82"/>
      <c r="D82"/>
    </row>
    <row r="83" spans="2:4">
      <c r="B83"/>
      <c r="C83"/>
      <c r="D83"/>
    </row>
    <row r="84" spans="2:4">
      <c r="B84"/>
      <c r="C84"/>
      <c r="D84"/>
    </row>
    <row r="85" spans="2:4">
      <c r="B85"/>
      <c r="C85"/>
      <c r="D85"/>
    </row>
    <row r="86" spans="2:4">
      <c r="B86"/>
      <c r="C86"/>
      <c r="D86"/>
    </row>
    <row r="87" spans="2:4">
      <c r="B87"/>
      <c r="C87"/>
      <c r="D87"/>
    </row>
    <row r="88" spans="2:4">
      <c r="B88"/>
      <c r="C88"/>
      <c r="D88"/>
    </row>
    <row r="89" spans="2:4">
      <c r="B89"/>
      <c r="C89"/>
      <c r="D89"/>
    </row>
    <row r="90" spans="2:4">
      <c r="B90"/>
      <c r="C90"/>
      <c r="D90"/>
    </row>
    <row r="91" spans="2:4">
      <c r="B91"/>
      <c r="C91"/>
      <c r="D91"/>
    </row>
    <row r="92" spans="2:4">
      <c r="B92"/>
      <c r="C92"/>
      <c r="D92"/>
    </row>
    <row r="93" spans="2:4">
      <c r="B93"/>
      <c r="C93"/>
      <c r="D93"/>
    </row>
    <row r="94" spans="2:4">
      <c r="B94"/>
      <c r="C94"/>
      <c r="D94"/>
    </row>
    <row r="95" spans="2:4">
      <c r="B95"/>
      <c r="C95"/>
      <c r="D95"/>
    </row>
    <row r="96" spans="2:4">
      <c r="B96"/>
      <c r="C96"/>
      <c r="D96"/>
    </row>
    <row r="97" spans="2:4">
      <c r="B97"/>
      <c r="C97"/>
      <c r="D97"/>
    </row>
    <row r="98" spans="2:4">
      <c r="B98"/>
      <c r="C98"/>
      <c r="D98"/>
    </row>
    <row r="99" spans="2:4">
      <c r="B99"/>
      <c r="C99"/>
      <c r="D99"/>
    </row>
    <row r="100" spans="2:4">
      <c r="B100"/>
      <c r="C100"/>
      <c r="D100"/>
    </row>
    <row r="101" spans="2:4">
      <c r="B101"/>
      <c r="C101"/>
      <c r="D101"/>
    </row>
    <row r="102" spans="2:4">
      <c r="B102"/>
      <c r="C102"/>
      <c r="D102"/>
    </row>
    <row r="103" spans="2:4">
      <c r="B103"/>
      <c r="C103"/>
      <c r="D103"/>
    </row>
    <row r="104" spans="2:4">
      <c r="B104"/>
      <c r="C104"/>
      <c r="D104"/>
    </row>
    <row r="105" spans="2:4">
      <c r="B105"/>
      <c r="C105"/>
      <c r="D105"/>
    </row>
    <row r="106" spans="2:4">
      <c r="B106"/>
      <c r="C106"/>
      <c r="D106"/>
    </row>
    <row r="107" spans="2:4">
      <c r="B107"/>
      <c r="C107"/>
      <c r="D107"/>
    </row>
    <row r="108" spans="2:4">
      <c r="B108"/>
      <c r="C108"/>
      <c r="D108"/>
    </row>
    <row r="109" spans="2:4">
      <c r="B109"/>
      <c r="C109"/>
      <c r="D109"/>
    </row>
    <row r="110" spans="2:4">
      <c r="B110"/>
      <c r="C110"/>
      <c r="D110"/>
    </row>
    <row r="111" spans="2:4">
      <c r="B111"/>
      <c r="C111"/>
      <c r="D111"/>
    </row>
    <row r="112" spans="2:4">
      <c r="B112"/>
      <c r="C112"/>
      <c r="D112"/>
    </row>
    <row r="113" spans="2:4">
      <c r="B113"/>
      <c r="C113"/>
      <c r="D113"/>
    </row>
    <row r="114" spans="2:4">
      <c r="B114"/>
      <c r="C114"/>
      <c r="D114"/>
    </row>
    <row r="115" spans="2:4">
      <c r="B115"/>
      <c r="C115"/>
      <c r="D115"/>
    </row>
    <row r="116" spans="2:4">
      <c r="B116"/>
      <c r="C116"/>
      <c r="D116"/>
    </row>
    <row r="117" spans="2:4">
      <c r="B117"/>
      <c r="C117"/>
      <c r="D117"/>
    </row>
    <row r="118" spans="2:4">
      <c r="B118"/>
      <c r="C118"/>
      <c r="D118"/>
    </row>
    <row r="119" spans="2:4">
      <c r="B119"/>
      <c r="C119"/>
      <c r="D119"/>
    </row>
    <row r="120" spans="2:4">
      <c r="B120"/>
      <c r="C120"/>
      <c r="D120"/>
    </row>
    <row r="121" spans="2:4">
      <c r="B121"/>
      <c r="C121"/>
      <c r="D121"/>
    </row>
    <row r="122" spans="2:4">
      <c r="B122"/>
      <c r="C122"/>
      <c r="D122"/>
    </row>
    <row r="123" spans="2:4">
      <c r="B123"/>
      <c r="C123"/>
      <c r="D123"/>
    </row>
    <row r="124" spans="2:4">
      <c r="B124"/>
      <c r="C124"/>
      <c r="D124"/>
    </row>
    <row r="125" spans="2:4">
      <c r="B125"/>
      <c r="C125"/>
      <c r="D125"/>
    </row>
    <row r="126" spans="2:4">
      <c r="B126"/>
      <c r="C126"/>
      <c r="D126"/>
    </row>
    <row r="127" spans="2:4">
      <c r="B127"/>
      <c r="C127"/>
      <c r="D127"/>
    </row>
    <row r="128" spans="2:4">
      <c r="B128"/>
      <c r="C128"/>
      <c r="D128"/>
    </row>
    <row r="129" spans="2:4">
      <c r="B129"/>
      <c r="C129"/>
      <c r="D129"/>
    </row>
    <row r="130" spans="2:4">
      <c r="B130"/>
      <c r="C130"/>
      <c r="D130"/>
    </row>
    <row r="131" spans="2:4">
      <c r="B131"/>
      <c r="C131"/>
      <c r="D131"/>
    </row>
    <row r="132" spans="2:4">
      <c r="B132"/>
      <c r="C132"/>
      <c r="D132"/>
    </row>
    <row r="133" spans="2:4">
      <c r="B133"/>
      <c r="C133"/>
      <c r="D133"/>
    </row>
    <row r="134" spans="2:4">
      <c r="B134"/>
      <c r="C134"/>
      <c r="D134"/>
    </row>
    <row r="135" spans="2:4">
      <c r="B135"/>
      <c r="C135"/>
      <c r="D135"/>
    </row>
    <row r="136" spans="2:4">
      <c r="B136"/>
      <c r="C136"/>
      <c r="D136"/>
    </row>
    <row r="137" spans="2:4">
      <c r="B137"/>
      <c r="C137"/>
      <c r="D137"/>
    </row>
    <row r="138" spans="2:4">
      <c r="B138"/>
      <c r="C138"/>
      <c r="D138"/>
    </row>
    <row r="139" spans="2:4">
      <c r="B139"/>
      <c r="C139"/>
      <c r="D139"/>
    </row>
    <row r="140" spans="2:4">
      <c r="B140"/>
      <c r="C140"/>
      <c r="D140"/>
    </row>
    <row r="141" spans="2:4">
      <c r="B141"/>
      <c r="C141"/>
      <c r="D141"/>
    </row>
    <row r="142" spans="2:4">
      <c r="B142"/>
      <c r="C142"/>
      <c r="D142"/>
    </row>
    <row r="143" spans="2:4">
      <c r="B143"/>
      <c r="C143"/>
      <c r="D143"/>
    </row>
    <row r="144" spans="2:4">
      <c r="B144"/>
      <c r="C144"/>
      <c r="D144"/>
    </row>
    <row r="145" spans="2:4">
      <c r="B145"/>
      <c r="C145"/>
      <c r="D145"/>
    </row>
    <row r="146" spans="2:4">
      <c r="B146"/>
      <c r="C146"/>
      <c r="D146"/>
    </row>
    <row r="147" spans="2:4">
      <c r="B147"/>
      <c r="C147"/>
      <c r="D147"/>
    </row>
    <row r="148" spans="2:4">
      <c r="B148"/>
      <c r="C148"/>
      <c r="D148"/>
    </row>
    <row r="149" spans="2:4">
      <c r="B149"/>
      <c r="C149"/>
      <c r="D149"/>
    </row>
    <row r="150" spans="2:4">
      <c r="B150"/>
      <c r="C150"/>
      <c r="D150"/>
    </row>
    <row r="151" spans="2:4">
      <c r="B151"/>
      <c r="C151"/>
      <c r="D151"/>
    </row>
    <row r="152" spans="2:4">
      <c r="B152"/>
      <c r="C152"/>
      <c r="D152"/>
    </row>
    <row r="153" spans="2:4">
      <c r="B153"/>
      <c r="C153"/>
      <c r="D153"/>
    </row>
    <row r="154" spans="2:4">
      <c r="B154"/>
      <c r="C154"/>
      <c r="D154"/>
    </row>
    <row r="155" spans="2:4">
      <c r="B155"/>
      <c r="C155"/>
      <c r="D155"/>
    </row>
    <row r="156" spans="2:4">
      <c r="B156"/>
      <c r="C156"/>
      <c r="D156"/>
    </row>
    <row r="157" spans="2:4">
      <c r="B157"/>
      <c r="C157"/>
      <c r="D157"/>
    </row>
    <row r="158" spans="2:4">
      <c r="B158"/>
      <c r="C158"/>
      <c r="D158"/>
    </row>
    <row r="159" spans="2:4">
      <c r="B159"/>
      <c r="C159"/>
      <c r="D159"/>
    </row>
    <row r="160" spans="2:4">
      <c r="B160"/>
      <c r="C160"/>
      <c r="D160"/>
    </row>
    <row r="161" spans="2:4">
      <c r="B161"/>
      <c r="C161"/>
      <c r="D161"/>
    </row>
    <row r="162" spans="2:4">
      <c r="B162"/>
      <c r="C162"/>
      <c r="D162"/>
    </row>
    <row r="163" spans="2:4">
      <c r="B163"/>
      <c r="C163"/>
      <c r="D163"/>
    </row>
    <row r="164" spans="2:4">
      <c r="B164"/>
      <c r="C164"/>
      <c r="D164"/>
    </row>
    <row r="165" spans="2:4">
      <c r="B165"/>
      <c r="C165"/>
      <c r="D165"/>
    </row>
    <row r="166" spans="2:4">
      <c r="B166"/>
      <c r="C166"/>
      <c r="D166"/>
    </row>
    <row r="167" spans="2:4">
      <c r="B167"/>
      <c r="C167"/>
      <c r="D167"/>
    </row>
    <row r="168" spans="2:4">
      <c r="B168"/>
      <c r="C168"/>
      <c r="D168"/>
    </row>
    <row r="169" spans="2:4">
      <c r="B169"/>
      <c r="C169"/>
      <c r="D169"/>
    </row>
    <row r="170" spans="2:4">
      <c r="B170"/>
      <c r="C170"/>
      <c r="D170"/>
    </row>
    <row r="171" spans="2:4">
      <c r="B171"/>
      <c r="C171"/>
      <c r="D171"/>
    </row>
    <row r="172" spans="2:4">
      <c r="B172"/>
      <c r="C172"/>
      <c r="D172"/>
    </row>
    <row r="173" spans="2:4">
      <c r="B173"/>
      <c r="C173"/>
      <c r="D173"/>
    </row>
    <row r="174" spans="2:4">
      <c r="B174"/>
      <c r="C174"/>
      <c r="D174"/>
    </row>
    <row r="175" spans="2:4">
      <c r="B175"/>
      <c r="C175"/>
      <c r="D175"/>
    </row>
    <row r="176" spans="2:4">
      <c r="B176"/>
      <c r="C176"/>
      <c r="D176"/>
    </row>
    <row r="177" spans="2:4">
      <c r="B177"/>
      <c r="C177"/>
      <c r="D177"/>
    </row>
    <row r="178" spans="2:4">
      <c r="B178"/>
      <c r="C178"/>
      <c r="D178"/>
    </row>
    <row r="179" spans="2:4">
      <c r="B179"/>
      <c r="C179"/>
      <c r="D179"/>
    </row>
    <row r="180" spans="2:4">
      <c r="B180"/>
      <c r="C180"/>
      <c r="D180"/>
    </row>
    <row r="181" spans="2:4">
      <c r="B181"/>
      <c r="C181"/>
      <c r="D181"/>
    </row>
    <row r="182" spans="2:4">
      <c r="B182"/>
      <c r="C182"/>
      <c r="D182"/>
    </row>
    <row r="183" spans="2:4">
      <c r="B183"/>
      <c r="C183"/>
      <c r="D183"/>
    </row>
    <row r="184" spans="2:4">
      <c r="B184"/>
      <c r="C184"/>
      <c r="D184"/>
    </row>
    <row r="185" spans="2:4">
      <c r="B185"/>
      <c r="C185"/>
      <c r="D185"/>
    </row>
    <row r="186" spans="2:4">
      <c r="B186"/>
      <c r="C186"/>
      <c r="D186"/>
    </row>
    <row r="187" spans="2:4">
      <c r="B187"/>
      <c r="C187"/>
      <c r="D187"/>
    </row>
    <row r="188" spans="2:4">
      <c r="B188"/>
      <c r="C188"/>
      <c r="D188"/>
    </row>
    <row r="189" spans="2:4">
      <c r="B189"/>
      <c r="C189"/>
      <c r="D189"/>
    </row>
    <row r="190" spans="2:4">
      <c r="B190"/>
      <c r="C190"/>
      <c r="D190"/>
    </row>
    <row r="191" spans="2:4">
      <c r="B191"/>
      <c r="C191"/>
      <c r="D191"/>
    </row>
    <row r="192" spans="2:4">
      <c r="B192"/>
      <c r="C192"/>
      <c r="D192"/>
    </row>
    <row r="193" spans="2:4">
      <c r="B193"/>
      <c r="C193"/>
      <c r="D193"/>
    </row>
    <row r="194" spans="2:4">
      <c r="B194"/>
      <c r="C194"/>
      <c r="D194"/>
    </row>
    <row r="195" spans="2:4">
      <c r="B195"/>
      <c r="C195"/>
      <c r="D195"/>
    </row>
    <row r="196" spans="2:4">
      <c r="B196"/>
      <c r="C196"/>
      <c r="D196"/>
    </row>
    <row r="197" spans="2:4">
      <c r="B197"/>
      <c r="C197"/>
      <c r="D197"/>
    </row>
    <row r="198" spans="2:4">
      <c r="B198"/>
      <c r="C198"/>
      <c r="D198"/>
    </row>
    <row r="199" spans="2:4">
      <c r="B199"/>
      <c r="C199"/>
      <c r="D199"/>
    </row>
    <row r="200" spans="2:4">
      <c r="B200"/>
      <c r="C200"/>
      <c r="D200"/>
    </row>
    <row r="201" spans="2:4">
      <c r="B201"/>
      <c r="C201"/>
      <c r="D201"/>
    </row>
    <row r="202" spans="2:4">
      <c r="B202"/>
      <c r="C202"/>
      <c r="D202"/>
    </row>
    <row r="203" spans="2:4">
      <c r="B203"/>
      <c r="C203"/>
      <c r="D203"/>
    </row>
    <row r="204" spans="2:4">
      <c r="B204"/>
      <c r="C204"/>
      <c r="D204"/>
    </row>
    <row r="205" spans="2:4">
      <c r="B205"/>
      <c r="C205"/>
      <c r="D205"/>
    </row>
    <row r="206" spans="2:4">
      <c r="B206"/>
      <c r="C206"/>
      <c r="D206"/>
    </row>
    <row r="207" spans="2:4">
      <c r="B207"/>
      <c r="C207"/>
      <c r="D207"/>
    </row>
    <row r="208" spans="2:4">
      <c r="B208"/>
      <c r="C208"/>
      <c r="D208"/>
    </row>
    <row r="209" spans="2:4">
      <c r="B209"/>
      <c r="C209"/>
      <c r="D209"/>
    </row>
    <row r="210" spans="2:4">
      <c r="B210"/>
      <c r="C210"/>
      <c r="D210"/>
    </row>
    <row r="211" spans="2:4">
      <c r="B211"/>
      <c r="C211"/>
      <c r="D211"/>
    </row>
    <row r="212" spans="2:4">
      <c r="B212"/>
      <c r="C212"/>
      <c r="D212"/>
    </row>
    <row r="213" spans="2:4">
      <c r="B213"/>
      <c r="C213"/>
      <c r="D213"/>
    </row>
    <row r="214" spans="2:4">
      <c r="B214"/>
      <c r="C214"/>
      <c r="D214"/>
    </row>
    <row r="215" spans="2:4">
      <c r="B215"/>
      <c r="C215"/>
      <c r="D215"/>
    </row>
    <row r="216" spans="2:4">
      <c r="B216"/>
      <c r="C216"/>
      <c r="D216"/>
    </row>
    <row r="217" spans="2:4">
      <c r="B217"/>
      <c r="C217"/>
      <c r="D217"/>
    </row>
    <row r="218" spans="2:4">
      <c r="B218"/>
      <c r="C218"/>
      <c r="D218"/>
    </row>
    <row r="219" spans="2:4">
      <c r="B219"/>
      <c r="C219"/>
      <c r="D219"/>
    </row>
    <row r="220" spans="2:4">
      <c r="B220"/>
      <c r="C220"/>
      <c r="D220"/>
    </row>
    <row r="221" spans="2:4">
      <c r="B221"/>
      <c r="C221"/>
      <c r="D221"/>
    </row>
    <row r="222" spans="2:4">
      <c r="B222"/>
      <c r="C222"/>
      <c r="D222"/>
    </row>
    <row r="223" spans="2:4">
      <c r="B223"/>
      <c r="C223"/>
      <c r="D223"/>
    </row>
    <row r="224" spans="2:4">
      <c r="B224"/>
      <c r="C224"/>
      <c r="D224"/>
    </row>
    <row r="225" spans="2:4">
      <c r="B225"/>
      <c r="C225"/>
      <c r="D225"/>
    </row>
    <row r="226" spans="2:4">
      <c r="B226"/>
      <c r="C226"/>
      <c r="D226"/>
    </row>
    <row r="227" spans="2:4">
      <c r="B227"/>
      <c r="C227"/>
      <c r="D227"/>
    </row>
    <row r="228" spans="2:4">
      <c r="B228"/>
      <c r="C228"/>
      <c r="D228"/>
    </row>
    <row r="229" spans="2:4">
      <c r="B229"/>
      <c r="C229"/>
      <c r="D229"/>
    </row>
    <row r="230" spans="2:4">
      <c r="B230"/>
      <c r="C230"/>
      <c r="D230"/>
    </row>
    <row r="231" spans="2:4">
      <c r="B231"/>
      <c r="C231"/>
      <c r="D231"/>
    </row>
    <row r="232" spans="2:4">
      <c r="B232"/>
      <c r="C232"/>
      <c r="D232"/>
    </row>
    <row r="233" spans="2:4">
      <c r="B233"/>
      <c r="C233"/>
      <c r="D233"/>
    </row>
    <row r="234" spans="2:4">
      <c r="B234"/>
      <c r="C234"/>
      <c r="D234"/>
    </row>
    <row r="235" spans="2:4">
      <c r="B235"/>
      <c r="C235"/>
      <c r="D235"/>
    </row>
    <row r="236" spans="2:4">
      <c r="B236"/>
      <c r="C236"/>
      <c r="D236"/>
    </row>
    <row r="237" spans="2:4">
      <c r="B237"/>
      <c r="C237"/>
      <c r="D237"/>
    </row>
    <row r="238" spans="2:4">
      <c r="B238"/>
      <c r="C238"/>
      <c r="D238"/>
    </row>
    <row r="239" spans="2:4">
      <c r="B239"/>
      <c r="C239"/>
      <c r="D239"/>
    </row>
    <row r="240" spans="2:4">
      <c r="B240"/>
      <c r="C240"/>
      <c r="D240"/>
    </row>
    <row r="241" spans="2:5">
      <c r="B241"/>
      <c r="C241"/>
      <c r="D241"/>
    </row>
    <row r="242" spans="2:5">
      <c r="B242"/>
      <c r="C242"/>
      <c r="D242"/>
    </row>
    <row r="243" spans="2:5" ht="18" customHeight="1" thickBot="1">
      <c r="B243" s="37"/>
      <c r="C243" s="37"/>
      <c r="D243" s="37"/>
      <c r="E243" s="38"/>
    </row>
    <row r="244" spans="2:5">
      <c r="B244"/>
      <c r="C244"/>
      <c r="D244"/>
    </row>
    <row r="245" spans="2:5">
      <c r="B245"/>
      <c r="C245"/>
      <c r="D245"/>
    </row>
    <row r="246" spans="2:5">
      <c r="B246"/>
      <c r="C246"/>
      <c r="D246"/>
    </row>
    <row r="247" spans="2:5">
      <c r="B247"/>
      <c r="C247"/>
      <c r="D247"/>
    </row>
    <row r="248" spans="2:5">
      <c r="B248"/>
      <c r="C248"/>
      <c r="D248"/>
    </row>
    <row r="249" spans="2:5">
      <c r="B249"/>
      <c r="C249"/>
      <c r="D249"/>
    </row>
    <row r="250" spans="2:5">
      <c r="B250"/>
      <c r="C250"/>
      <c r="D250"/>
    </row>
    <row r="251" spans="2:5">
      <c r="B251"/>
      <c r="C251"/>
      <c r="D251"/>
    </row>
    <row r="252" spans="2:5">
      <c r="B252"/>
      <c r="C252"/>
      <c r="D252"/>
    </row>
    <row r="253" spans="2:5">
      <c r="B253"/>
      <c r="C253"/>
      <c r="D253"/>
    </row>
    <row r="254" spans="2:5">
      <c r="B254"/>
      <c r="C254"/>
      <c r="D254"/>
    </row>
  </sheetData>
  <phoneticPr fontId="1"/>
  <dataValidations count="2">
    <dataValidation imeMode="on" showInputMessage="1" showErrorMessage="1" sqref="B1:C2 B60:C1048576" xr:uid="{8BCE4B3B-589C-42CC-B714-283750703600}"/>
    <dataValidation imeMode="off" showInputMessage="1" showErrorMessage="1" sqref="F1:F1048576 E1:E2 E60:E1048576" xr:uid="{E8564F92-4D84-44C3-B88A-8F15A7AA0BD0}"/>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
  <sheetViews>
    <sheetView workbookViewId="0"/>
  </sheetViews>
  <sheetFormatPr defaultRowHeight="18.75"/>
  <sheetData/>
  <phoneticPr fontId="1"/>
  <pageMargins left="0.75" right="0.75" top="1" bottom="1" header="0.5" footer="0.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L19"/>
  <sheetViews>
    <sheetView workbookViewId="0">
      <selection activeCell="H10" sqref="H10"/>
    </sheetView>
  </sheetViews>
  <sheetFormatPr defaultRowHeight="18.75"/>
  <cols>
    <col min="2" max="2" width="22.33203125" style="2" bestFit="1" customWidth="1"/>
    <col min="3" max="3" width="10" style="2" bestFit="1" customWidth="1"/>
    <col min="4" max="5" width="9.21875" style="2" bestFit="1" customWidth="1"/>
    <col min="8" max="9" width="9.33203125" bestFit="1" customWidth="1"/>
    <col min="11" max="11" width="9.33203125" bestFit="1" customWidth="1"/>
  </cols>
  <sheetData>
    <row r="2" spans="2:12">
      <c r="B2" s="17"/>
      <c r="C2" s="20"/>
      <c r="D2" s="17" t="s">
        <v>0</v>
      </c>
      <c r="E2" s="17" t="s">
        <v>1</v>
      </c>
    </row>
    <row r="3" spans="2:12">
      <c r="B3" s="17" t="s">
        <v>2</v>
      </c>
      <c r="C3" s="18">
        <f>扶養親族等!I3</f>
        <v>0</v>
      </c>
      <c r="D3" s="18"/>
      <c r="E3" s="18"/>
      <c r="K3" s="5"/>
    </row>
    <row r="4" spans="2:12">
      <c r="B4" s="17" t="s">
        <v>3</v>
      </c>
      <c r="C4" s="18">
        <f>SUM(所得控除額_住民税!C:C)</f>
        <v>430000</v>
      </c>
      <c r="D4" s="18"/>
      <c r="E4" s="18"/>
    </row>
    <row r="5" spans="2:12">
      <c r="B5" s="17" t="s">
        <v>4</v>
      </c>
      <c r="C5" s="18">
        <f>IF(C3-C4&lt;=0,0,ROUNDDOWN(C3-C4,-3))</f>
        <v>0</v>
      </c>
      <c r="D5" s="18"/>
      <c r="E5" s="18"/>
      <c r="F5" s="5"/>
    </row>
    <row r="6" spans="2:12">
      <c r="B6" s="20"/>
      <c r="C6" s="18"/>
      <c r="D6" s="18"/>
      <c r="E6" s="18"/>
    </row>
    <row r="7" spans="2:12">
      <c r="B7" s="17" t="s">
        <v>5</v>
      </c>
      <c r="C7" s="18">
        <f>D7+E7</f>
        <v>0</v>
      </c>
      <c r="D7" s="18">
        <f>IF(扶養親族等!D3="",
      0,
      IF(G7="非課税",
          0,
          IF(J7="非課税",
             0,
             市町村!C3)))</f>
        <v>0</v>
      </c>
      <c r="E7" s="18">
        <f>IF(扶養親族等!D3="",
      0,
      IF(G7="非課税",
          0,
          IF(J7="非課税",
             0,
             市町村!D3)))</f>
        <v>0</v>
      </c>
      <c r="G7" s="17" t="str">
        <f>IF(扶養親族等!D3="",
         "非課税",
         IF(扶養親族等!H3&lt;=1350000,
              IF(扶養親族等!J3="障害者である",
                   "非課税",
                    IF(扶養親族等!J3="特別障害者である",
                        "非課税",
                        IF(扶養親族等!K3="ひとり親である（父）",
                            "非課税",
                             IF(扶養親族等!K3="ひとり親である（母）",
                                 "非課税",
                                  IF(扶養親族等!L3="寡婦である",
                                     "非課税",
                                      "課税"))))),
               "課税"))</f>
        <v>非課税</v>
      </c>
      <c r="H7" s="17">
        <f>COUNTIF(扶養親族等!G:G,"同一生計配偶者")+
  COUNTIF(扶養親族等!G:G,"年少扶養親族")+
  COUNTIF(扶養親族等!G:G,"控除対象扶養親族")+
  COUNTIF(扶養親族等!G:G,"特定扶養親族")+
  COUNTIF(扶養親族等!G:G,"老人扶養親族")+
  COUNTIF(扶養親族等!G:G,"同居老親等")</f>
        <v>0</v>
      </c>
      <c r="I7" s="18">
        <f>IF(H7=0,
      市町村!C8+100000,
      市町村!C8*(1+H7)+ 市町村!C9+100000)</f>
        <v>420000</v>
      </c>
      <c r="J7" s="17" t="str">
        <f>IF(扶養親族等!H3&lt;=I7,"非課税","課税")</f>
        <v>非課税</v>
      </c>
      <c r="K7" s="16"/>
    </row>
    <row r="8" spans="2:12">
      <c r="B8" s="17" t="s">
        <v>6</v>
      </c>
      <c r="C8" s="18">
        <f>D8+E8</f>
        <v>0</v>
      </c>
      <c r="D8" s="18">
        <f>IF(G7="非課税",
      0,
      IF(J8="非課税",
         0,
         ROUNDDOWN(C5*市町村!C4,0)))</f>
        <v>0</v>
      </c>
      <c r="E8" s="18">
        <f>IF(G7="非課税",
      0,
      IF(J8="非課税",
         0,
         ROUNDDOWN(C5*市町村!D4,0)))</f>
        <v>0</v>
      </c>
      <c r="G8" s="17"/>
      <c r="H8" s="17"/>
      <c r="I8" s="18">
        <f>IF(H7=0,
     350000+100000,
     350000*(1+H7)+320000+100000)</f>
        <v>450000</v>
      </c>
      <c r="J8" s="17" t="str">
        <f>IF(扶養親族等!I3&lt;=I8,"非課税","課税")</f>
        <v>非課税</v>
      </c>
      <c r="K8" s="16"/>
      <c r="L8" s="5"/>
    </row>
    <row r="9" spans="2:12">
      <c r="B9" s="17" t="s">
        <v>7</v>
      </c>
      <c r="C9" s="18">
        <f>D9+E9</f>
        <v>0</v>
      </c>
      <c r="D9" s="18">
        <f>IF(C8=0,
    0,
    IF(C5&lt;=2000000,
       IF(C5&lt;H9,
           C5*市町村!C6,
           H9*市町村!C6),
       IF(H9-(C5-2000000)&lt;50000,
           50000*市町村!C6,
           (H9-(C5-2000000))*市町村!C6)))</f>
        <v>0</v>
      </c>
      <c r="E9" s="18">
        <f>IF(C8=0,
   0,
   IF(C5&lt;=2000000,
      IF(C5&lt;H9,
          C5*市町村!D6,
          H9*市町村!D6),
      IF(H9-(C5-2000000)&lt;50000,
           50000*市町村!D6,
          (H9-(C5-2000000))*市町村!D6)))</f>
        <v>0</v>
      </c>
      <c r="G9" s="18">
        <f>(SUM(所得控除額_所得税!C6:C11)-所得控除額_所得税!C9)
 -(SUM(所得控除額_住民税!C6:C11)-所得控除額_住民税!C9)</f>
        <v>50000</v>
      </c>
      <c r="H9" s="18">
        <f>IF(扶養親族等!K3="ひとり親である（父）",
   G9-40000,
   IF(扶養親族等!D4="",
      G9+0,
      IF(扶養親族等!H4&lt;=480000,
         IF(扶養親族等!E4&gt;=70,
            G9+100000,
            G9+50000),
         IF(扶養親族等!H4&lt;500000,
             G9+50000,
             IF(扶養親族等!H4&lt;550000,
                 G9+30000,
                 G9+0)))))</f>
        <v>50000</v>
      </c>
      <c r="I9" s="17"/>
      <c r="J9" s="17"/>
    </row>
    <row r="10" spans="2:12">
      <c r="B10" s="17" t="s">
        <v>8</v>
      </c>
      <c r="C10" s="18">
        <f>D10+E10</f>
        <v>0</v>
      </c>
      <c r="D10" s="45">
        <f>IF(所得税計算!C7=0,
   0,
   IF(所得税計算!C7-所得税計算!C6&lt;=0,
       0,
       IF((所得税計算!C7-所得税計算!C6)*市町村!C5&lt;G10,
         (所得税計算!C7-所得税計算!C6)*市町村!C5,
         G10)))</f>
        <v>0</v>
      </c>
      <c r="E10" s="45">
        <f>IF(所得税計算!C7=0,
   0,
   IF(所得税計算!C7-所得税計算!C6&lt;=0,
       0,
       IF((所得税計算!C7-所得税計算!C6)*市町村!D5&lt;H10,
         (所得税計算!C7-所得税計算!C6)*市町村!D5,
         H10)))</f>
        <v>0</v>
      </c>
      <c r="F10" s="46"/>
      <c r="G10" s="45">
        <f>IF(所得税計算!C5*市町村!C11&lt;市町村!C10,
  所得税計算!C5*市町村!C11,
  市町村!C10)</f>
        <v>0</v>
      </c>
      <c r="H10" s="45">
        <f>IF(所得税計算!C5*市町村!D11&lt;市町村!D10,
  所得税計算!C5*市町村!D11,
  市町村!D10)</f>
        <v>0</v>
      </c>
      <c r="I10" s="17"/>
      <c r="J10" s="17"/>
    </row>
    <row r="11" spans="2:12">
      <c r="B11" s="17" t="s">
        <v>9</v>
      </c>
      <c r="C11" s="18">
        <f>D11+E11</f>
        <v>0</v>
      </c>
      <c r="D11" s="18">
        <f>IF(H11&gt;2000,ROUNDUP((H11-2000)*市町村!C7,0),0)</f>
        <v>0</v>
      </c>
      <c r="E11" s="18">
        <f>IF(H11&gt;2000,ROUNDUP((H11-2000)*市町村!D7,0),0)</f>
        <v>0</v>
      </c>
      <c r="G11" s="18">
        <f>扶養親族等!I3*0.3</f>
        <v>0</v>
      </c>
      <c r="H11" s="17">
        <f>IF(申告情報!C3&lt;=G11,申告情報!C3,G11)</f>
        <v>0</v>
      </c>
      <c r="I11" s="17"/>
      <c r="J11" s="17"/>
    </row>
    <row r="12" spans="2:12">
      <c r="B12" s="17" t="s">
        <v>10</v>
      </c>
      <c r="C12" s="18">
        <f>IF(申告情報!C3&gt;2000,
     IF(ROUNDUP((申告情報!C3-2000)*住民税計算!H12,0)&lt;=住民税計算!G12,
        ROUNDUP((申告情報!C3-2000)*住民税計算!H12,0),
        住民税計算!G12),
     0)</f>
        <v>0</v>
      </c>
      <c r="D12" s="18">
        <f>IFERROR(ROUNDUP(C12*市町村!C7
         /(市町村!C7+市町村!D7),0),0)</f>
        <v>0</v>
      </c>
      <c r="E12" s="18">
        <f>IFERROR(ROUNDUP(C12*市町村!D7
        /(市町村!C7+市町村!D7),0),0)</f>
        <v>0</v>
      </c>
      <c r="G12" s="18">
        <f>(C8-C9)*20%</f>
        <v>0</v>
      </c>
      <c r="H12" s="17">
        <f>IF(C5-H9&lt;0,
     0.9,
     IF(C5-H9&lt;=1950000,
        0.84895,
        IF(C5-H9&lt;=3300000,
           0.7979,
           IF(C5-H9&lt;=6950000,
               0.6958,
               IF(C5-H9&lt;=9000000,
                   0.66517,
                   IF(C5-H9&lt;=18000000,
                       0.56307,
                       IF(C5-H9&lt;=40000000,
                          0.4916,
                          0.44055)))))))</f>
        <v>0.9</v>
      </c>
      <c r="I12" s="18">
        <f>G12/H12+2000</f>
        <v>2000</v>
      </c>
      <c r="J12" s="17"/>
    </row>
    <row r="13" spans="2:12">
      <c r="B13" s="17" t="s">
        <v>11</v>
      </c>
      <c r="C13" s="18">
        <f>D13+E13</f>
        <v>0</v>
      </c>
      <c r="D13" s="18">
        <f>IF(申告情報!C2="ワンストップ特例",
    ROUNDUP(住民税計算!D12*住民税計算!H13,0),
    0)</f>
        <v>0</v>
      </c>
      <c r="E13" s="18">
        <f>IF(申告情報!C2="ワンストップ特例",
     ROUNDUP(住民税計算!E12*住民税計算!H13,0),
     0)</f>
        <v>0</v>
      </c>
      <c r="G13" s="17"/>
      <c r="H13" s="17">
        <f>IF(C5-H9&lt;=1950000,
    5.105/84.895,
    IF(C5-H9&lt;=3300000,
       10.21/79.79,
       IF(C5-H9&lt;=6950000,
           20.42/69.58,
           IF(C5-H9&lt;=9000000,
              23.483/66.517,
              33.693/56.307))))</f>
        <v>6.0133105601036581E-2</v>
      </c>
      <c r="I13" s="17"/>
      <c r="J13" s="17"/>
    </row>
    <row r="14" spans="2:12">
      <c r="B14" s="17" t="s">
        <v>12</v>
      </c>
      <c r="C14" s="18">
        <f>D14+E14</f>
        <v>0</v>
      </c>
      <c r="D14" s="18">
        <f>IF(D8-SUM(D9:D13)&lt;=0,0,ROUNDDOWN(D8-SUM(D9:D13),-2))</f>
        <v>0</v>
      </c>
      <c r="E14" s="18">
        <f>IF(E8-SUM(E9:E13)&lt;=0,0,ROUNDDOWN(E8-SUM(E9:E13),-2))</f>
        <v>0</v>
      </c>
    </row>
    <row r="15" spans="2:12">
      <c r="B15" s="17" t="s">
        <v>98</v>
      </c>
      <c r="C15" s="18">
        <f>IF(C14=0,
     0,
     IF(I8-(C3-C14)&lt;0,
       0,
       I8-(C3-C14)))</f>
        <v>0</v>
      </c>
      <c r="D15" s="18">
        <f>IFERROR(C15*市町村!C7/(市町村!C7+市町村!D7),0)</f>
        <v>0</v>
      </c>
      <c r="E15" s="18">
        <f>IFERROR(C15*市町村!D7/(市町村!C7+市町村!D7),0)</f>
        <v>0</v>
      </c>
      <c r="I15" s="5"/>
    </row>
    <row r="16" spans="2:12">
      <c r="B16" s="17" t="s">
        <v>99</v>
      </c>
      <c r="C16" s="18">
        <f>D16+E16</f>
        <v>0</v>
      </c>
      <c r="D16" s="18">
        <f>IF(D14-D15&lt;0,0,D14-D15)</f>
        <v>0</v>
      </c>
      <c r="E16" s="18">
        <f>IF(E14-E15&lt;0,0,E14-E15)</f>
        <v>0</v>
      </c>
      <c r="I16" s="5"/>
    </row>
    <row r="17" spans="2:5">
      <c r="B17" s="17" t="s">
        <v>13</v>
      </c>
      <c r="C17" s="18">
        <f>D17+E17</f>
        <v>0</v>
      </c>
      <c r="D17" s="18">
        <f>D7+D16</f>
        <v>0</v>
      </c>
      <c r="E17" s="18">
        <f>E7+E16</f>
        <v>0</v>
      </c>
    </row>
    <row r="19" spans="2:5">
      <c r="D19" s="4"/>
      <c r="E19" s="4"/>
    </row>
  </sheetData>
  <phoneticPr fontId="1"/>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O14"/>
  <sheetViews>
    <sheetView workbookViewId="0"/>
  </sheetViews>
  <sheetFormatPr defaultRowHeight="18.75"/>
  <cols>
    <col min="2" max="2" width="17.33203125" bestFit="1" customWidth="1"/>
    <col min="3" max="3" width="9.109375" style="5"/>
    <col min="7" max="7" width="9.109375" customWidth="1"/>
    <col min="10" max="10" width="14" bestFit="1" customWidth="1"/>
    <col min="11" max="11" width="4.33203125" bestFit="1" customWidth="1"/>
  </cols>
  <sheetData>
    <row r="1" spans="1:15">
      <c r="B1" s="33"/>
      <c r="C1" s="34"/>
      <c r="D1" s="33"/>
      <c r="E1" s="33"/>
      <c r="F1" s="33"/>
    </row>
    <row r="2" spans="1:15">
      <c r="A2" s="33"/>
      <c r="B2" s="17" t="s">
        <v>72</v>
      </c>
      <c r="C2" s="18">
        <f>SUM(社会保険!F:F)</f>
        <v>0</v>
      </c>
      <c r="L2" s="7"/>
      <c r="M2" s="42" t="s">
        <v>84</v>
      </c>
      <c r="N2" s="42"/>
      <c r="O2" s="42"/>
    </row>
    <row r="3" spans="1:15">
      <c r="A3" s="33"/>
      <c r="B3" s="17" t="s">
        <v>73</v>
      </c>
      <c r="C3" s="18">
        <f>SUM(小規模企業共済等掛金!C:C)</f>
        <v>0</v>
      </c>
      <c r="G3" s="5"/>
      <c r="J3" s="8"/>
      <c r="K3" s="8"/>
      <c r="L3" s="9"/>
      <c r="M3" s="43" t="s">
        <v>86</v>
      </c>
      <c r="N3" s="44"/>
      <c r="O3" s="10" t="s">
        <v>87</v>
      </c>
    </row>
    <row r="4" spans="1:15">
      <c r="A4" s="33"/>
      <c r="B4" s="17" t="s">
        <v>74</v>
      </c>
      <c r="C4" s="18">
        <f>O8</f>
        <v>0</v>
      </c>
      <c r="J4" s="10" t="s">
        <v>88</v>
      </c>
      <c r="K4" s="10" t="s">
        <v>89</v>
      </c>
      <c r="L4" s="11">
        <f>SUMIFS(生命保険!K:K,生命保険!B:B,"="&amp;J4,生命保険!J:J,"="&amp;K4)</f>
        <v>0</v>
      </c>
      <c r="M4" s="11">
        <f>IF(L4&lt;=20000,
       L4,
       IF(L4&lt;=40000,
            ROUNDUP(L4/2,0)+10000,
            IF(L4&lt;=80000,
                   ROUNDUP(L4/4,0)+20000,
                   40000)))</f>
        <v>0</v>
      </c>
      <c r="N4" s="11">
        <f>IF(M4+M5&lt;=40000,M4+M5,40000)</f>
        <v>0</v>
      </c>
      <c r="O4" s="11"/>
    </row>
    <row r="5" spans="1:15">
      <c r="A5" s="33"/>
      <c r="B5" s="17" t="s">
        <v>75</v>
      </c>
      <c r="C5" s="18">
        <f>O10</f>
        <v>0</v>
      </c>
      <c r="J5" s="10" t="s">
        <v>88</v>
      </c>
      <c r="K5" s="10" t="s">
        <v>90</v>
      </c>
      <c r="L5" s="11">
        <f>SUMIFS(生命保険!K:K,生命保険!B:B,"="&amp;J5,生命保険!J:J,"="&amp;K5)</f>
        <v>0</v>
      </c>
      <c r="M5" s="11">
        <f>IF(L5&lt;=25000,
       L5,
       IF(L5&lt;=50000,
            ROUNDUP(L5/2,0)+12500,
            IF(L5&lt;=100000,
                   ROUNDUP(L5/4,0)+25000,
                   50000)))</f>
        <v>0</v>
      </c>
      <c r="N5" s="11">
        <f>IF(M5&gt;N4,M5,N4)</f>
        <v>0</v>
      </c>
      <c r="O5" s="11"/>
    </row>
    <row r="6" spans="1:15">
      <c r="A6" s="33"/>
      <c r="B6" s="17" t="s">
        <v>76</v>
      </c>
      <c r="C6" s="18">
        <f>IF(扶養親族等!H3&gt;5000000,
     0,
     IF(扶養親族等!K3="ひとり親である（父）",
       350000,
       IF(扶養親族等!K3="ひとり親である（母）",
          350000,
          0)))</f>
        <v>0</v>
      </c>
      <c r="J6" s="10" t="s">
        <v>91</v>
      </c>
      <c r="K6" s="10" t="s">
        <v>95</v>
      </c>
      <c r="L6" s="11">
        <f>SUMIFS(生命保険!K:K,生命保険!B:B,"="&amp;J6,生命保険!J:J,"="&amp;K6)</f>
        <v>0</v>
      </c>
      <c r="M6" s="11">
        <f>IF(L6&lt;=20000,
       L6,
       IF(L6&lt;=40000,
            ROUNDUP(L6/2,0)+10000,
            IF(L6&lt;=80000,
                   ROUNDUP(L6/4,0)+20000,
                   40000)))</f>
        <v>0</v>
      </c>
      <c r="N6" s="11">
        <f>M6</f>
        <v>0</v>
      </c>
      <c r="O6" s="11"/>
    </row>
    <row r="7" spans="1:15">
      <c r="A7" s="33"/>
      <c r="B7" s="17" t="s">
        <v>77</v>
      </c>
      <c r="C7" s="18">
        <f>IF(扶養親族等!H3&gt;5000000,
     0,
     IF(扶養親族等!L3="寡婦である",
       270000,
       0))</f>
        <v>0</v>
      </c>
      <c r="J7" s="10" t="s">
        <v>92</v>
      </c>
      <c r="K7" s="10" t="s">
        <v>89</v>
      </c>
      <c r="L7" s="11">
        <f>SUMIFS(生命保険!K:K,生命保険!B:B,"="&amp;J7,生命保険!J:J,"="&amp;K7)</f>
        <v>0</v>
      </c>
      <c r="M7" s="11">
        <f>IF(L7&lt;=20000,
       L7,
       IF(L7&lt;=40000,
            ROUNDUP(L7/2,0)+10000,
            IF(L7&lt;=80000,
                   ROUNDUP(L7/4,0)+20000,
                   40000)))</f>
        <v>0</v>
      </c>
      <c r="N7" s="11">
        <f>IF(M7+M8&lt;=40000,M7+M8,40000)</f>
        <v>0</v>
      </c>
      <c r="O7" s="11"/>
    </row>
    <row r="8" spans="1:15">
      <c r="A8" s="33"/>
      <c r="B8" s="17" t="s">
        <v>78</v>
      </c>
      <c r="C8" s="18">
        <f>IF(扶養親族等!M3="勤労学生である",270000,0)
+E8*270000
+F8*400000
+G8*750000</f>
        <v>0</v>
      </c>
      <c r="E8">
        <f>COUNTIFS(扶養親族等!B:B,"本人",扶養親族等!J:J,"障害者である")+
COUNTIFS(扶養親族等!G:G,"同一生計配偶者",扶養親族等!J:J,"障害者である")+
COUNTIFS(扶養親族等!B:B,"扶養親族",扶養親族等!G:G,"&lt;&gt;控除対象扶養親族でない",扶養親族等!J:J,"障害者である")</f>
        <v>0</v>
      </c>
      <c r="F8">
        <f>COUNTIFS(扶養親族等!B:B,"本人",扶養親族等!J:J,"特別障害者である")+
COUNTIFS(扶養親族等!G:G,"同一生計配偶者",扶養親族等!J:J,"特別障害者である")+
COUNTIFS(扶養親族等!B:B,"扶養親族",扶養親族等!G:G,"&lt;&gt;控除対象扶養親族でない",扶養親族等!J:J,"特別障害者である")</f>
        <v>0</v>
      </c>
      <c r="G8">
        <f>COUNTIFS(扶養親族等!B:B,"本人",扶養親族等!J:J,"同居特別障害者である")+
COUNTIFS(扶養親族等!G:G,"同一生計配偶者",扶養親族等!J:J,"同居特別障害者である")+
COUNTIFS(扶養親族等!B:B,"扶養親族",扶養親族等!G:G,"&lt;&gt;控除対象扶養親族でない",扶養親族等!J:J,"同居特別障害者である")</f>
        <v>0</v>
      </c>
      <c r="J8" s="10" t="s">
        <v>92</v>
      </c>
      <c r="K8" s="10" t="s">
        <v>90</v>
      </c>
      <c r="L8" s="11">
        <f>SUMIFS(生命保険!K:K,生命保険!B:B,"="&amp;J8,生命保険!J:J,"="&amp;K8)</f>
        <v>0</v>
      </c>
      <c r="M8" s="11">
        <f>IF(L8&lt;=25000,
       L8,
       IF(L8&lt;=50000,
            ROUNDUP(L8/2,0)+12500,
            IF(L8&lt;=100000,
                   ROUNDUP(L8/4,0)+25000,
                   50000)))</f>
        <v>0</v>
      </c>
      <c r="N8" s="11">
        <f>IF(M8&gt;N7,M8,N7)</f>
        <v>0</v>
      </c>
      <c r="O8" s="11">
        <f>IF(N5+N6+N8&lt;=120000,N5+N6+N8,120000)</f>
        <v>0</v>
      </c>
    </row>
    <row r="9" spans="1:15">
      <c r="A9" s="33"/>
      <c r="B9" s="17" t="s">
        <v>79</v>
      </c>
      <c r="C9" s="18">
        <f>IF(扶養親族等!D4="",
     0,
     IF(扶養親族等!N4="事業専従者である",
        0,
        IF(扶養親族等!H4&lt;=480000,
            IF(扶養親族等!E4&gt;=70,
                480000,
                380000),
           IF(扶養親族等!H4&lt;=950000,380000,
               IF(扶養親族等!H4&lt;=1000000,360000,
                   IF(扶養親族等!H4&lt;=1050000,310000,
                        IF(扶養親族等!H4&lt;=1100000,260000,
                            IF(扶養親族等!H4&lt;=1150000,210000,
                                 IF(扶養親族等!H4&lt;=1200000,160000,
                                     IF(扶養親族等!H4&lt;=1250000,110000,
                                         IF(扶養親族等!H4&lt;=1300000,60000,
                                             IF(扶養親族等!H4&lt;=1330000,30000,
                                                 0))))))))))))</f>
        <v>0</v>
      </c>
      <c r="J9" s="10" t="s">
        <v>93</v>
      </c>
      <c r="K9" s="10"/>
      <c r="L9" s="11">
        <f>SUMIFS(地震保険!K:K,地震保険!B:B,"="&amp;J9)</f>
        <v>0</v>
      </c>
      <c r="M9" s="11">
        <f>IF(L9&lt;=50000,L9,50000)</f>
        <v>0</v>
      </c>
      <c r="N9" s="11">
        <f>M9</f>
        <v>0</v>
      </c>
      <c r="O9" s="11"/>
    </row>
    <row r="10" spans="1:15">
      <c r="A10" s="33"/>
      <c r="B10" s="17" t="s">
        <v>80</v>
      </c>
      <c r="C10" s="18">
        <f>COUNTIF(扶養親族等!G:G,"控除対象扶養親族")*380000+
COUNTIF(扶養親族等!G:G,"特定扶養親族")*630000+
COUNTIF(扶養親族等!G:G,"老人扶養親族")*480000+
COUNTIF(扶養親族等!G:G,"同居老親等")*580000</f>
        <v>0</v>
      </c>
      <c r="J10" s="10" t="s">
        <v>94</v>
      </c>
      <c r="K10" s="10"/>
      <c r="L10" s="11">
        <f>SUMIFS(地震保険!K:K,地震保険!B:B,"="&amp;J10)</f>
        <v>0</v>
      </c>
      <c r="M10" s="11">
        <f>IF(L10&lt;=10000,
       L10,
       IF(L10&lt;=20000,
            ROUNDUP(L10/2,0)+5000,
            15000))</f>
        <v>0</v>
      </c>
      <c r="N10" s="11">
        <f>M10</f>
        <v>0</v>
      </c>
      <c r="O10" s="11">
        <f>IF(N9+N10&lt;=50000,N9+N10,50000)</f>
        <v>0</v>
      </c>
    </row>
    <row r="11" spans="1:15">
      <c r="A11" s="33"/>
      <c r="B11" s="17" t="s">
        <v>81</v>
      </c>
      <c r="C11" s="18">
        <v>480000</v>
      </c>
      <c r="J11" s="12"/>
      <c r="L11" s="13"/>
    </row>
    <row r="12" spans="1:15">
      <c r="A12" s="33"/>
      <c r="B12" s="17" t="s">
        <v>82</v>
      </c>
      <c r="C12" s="18"/>
      <c r="J12" s="12"/>
      <c r="L12" s="13"/>
      <c r="O12" s="5"/>
    </row>
    <row r="13" spans="1:15">
      <c r="A13" s="33"/>
      <c r="B13" s="17" t="s">
        <v>83</v>
      </c>
      <c r="C13" s="18">
        <f>IF(E13-F13&lt;=0,
     0,
     IF(E13-F13&gt;2000000,
        2000000,
        E13-F13))</f>
        <v>0</v>
      </c>
      <c r="E13" s="5">
        <f>SUM(医療費!E:E)-SUM(医療費!F:F)</f>
        <v>0</v>
      </c>
      <c r="F13" s="5">
        <f>IF(扶養親族等!I3&lt;0,
     0,
     IF(扶養親族等!I3&lt;2000000,
         ROUNDDOWN(扶養親族等!I3*0.05,0),
         100000))</f>
        <v>0</v>
      </c>
      <c r="H13" s="5"/>
      <c r="L13" s="13"/>
      <c r="O13" s="5"/>
    </row>
    <row r="14" spans="1:15">
      <c r="A14" s="33"/>
      <c r="B14" s="17" t="s">
        <v>25</v>
      </c>
      <c r="C14" s="18">
        <f>IF(申告情報!C2&lt;&gt;"確定申告",
      0,
      IF(申告情報!C3&lt;=扶養親族等!I3*0.4,
          IF(申告情報!C3-2000&lt;0,
             0,
             申告情報!C3-2000),
          IF(扶養親族等!I3*0.4-2000&lt;0,
             0,
             扶養親族等!I3*0.4-2000)))</f>
        <v>0</v>
      </c>
    </row>
  </sheetData>
  <mergeCells count="2">
    <mergeCell ref="M2:O2"/>
    <mergeCell ref="M3:N3"/>
  </mergeCells>
  <phoneticPr fontId="1"/>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O14"/>
  <sheetViews>
    <sheetView workbookViewId="0"/>
  </sheetViews>
  <sheetFormatPr defaultRowHeight="18.75"/>
  <cols>
    <col min="2" max="2" width="17.33203125" bestFit="1" customWidth="1"/>
    <col min="3" max="3" width="9.109375" style="5"/>
    <col min="7" max="7" width="9.109375" customWidth="1"/>
    <col min="8" max="8" width="9.109375"/>
    <col min="10" max="10" width="14" bestFit="1" customWidth="1"/>
    <col min="11" max="11" width="4.33203125" bestFit="1" customWidth="1"/>
    <col min="12" max="15" width="9.109375"/>
  </cols>
  <sheetData>
    <row r="1" spans="1:15">
      <c r="B1" s="33"/>
      <c r="C1" s="34"/>
      <c r="D1" s="33"/>
      <c r="E1" s="33"/>
      <c r="F1" s="33"/>
    </row>
    <row r="2" spans="1:15">
      <c r="A2" s="33"/>
      <c r="B2" s="17" t="s">
        <v>72</v>
      </c>
      <c r="C2" s="18">
        <f>SUM(社会保険!F:F)</f>
        <v>0</v>
      </c>
      <c r="L2" s="7"/>
      <c r="M2" s="42" t="s">
        <v>85</v>
      </c>
      <c r="N2" s="42"/>
      <c r="O2" s="42"/>
    </row>
    <row r="3" spans="1:15">
      <c r="A3" s="33"/>
      <c r="B3" s="17" t="s">
        <v>73</v>
      </c>
      <c r="C3" s="18">
        <f>SUM(小規模企業共済等掛金!C:C)</f>
        <v>0</v>
      </c>
      <c r="G3" s="5"/>
      <c r="J3" s="8"/>
      <c r="K3" s="8"/>
      <c r="L3" s="9"/>
      <c r="M3" s="43" t="s">
        <v>86</v>
      </c>
      <c r="N3" s="44"/>
      <c r="O3" s="10" t="s">
        <v>87</v>
      </c>
    </row>
    <row r="4" spans="1:15">
      <c r="A4" s="33"/>
      <c r="B4" s="17" t="s">
        <v>74</v>
      </c>
      <c r="C4" s="18">
        <f>O8</f>
        <v>0</v>
      </c>
      <c r="J4" s="10" t="s">
        <v>88</v>
      </c>
      <c r="K4" s="10" t="s">
        <v>89</v>
      </c>
      <c r="L4" s="11">
        <f>SUMIFS(生命保険!K:K,生命保険!B:B,"="&amp;J4,生命保険!J:J,"="&amp;K4)</f>
        <v>0</v>
      </c>
      <c r="M4" s="11">
        <f>IF(L4&lt;=12000,
       L4,
       IF(L4&lt;=32000,
            ROUNDUP(L4/2,0)+6000,
            IF(L4&lt;=56000,
                   ROUNDUP(L4/4,0)+14000,
                   28000)))</f>
        <v>0</v>
      </c>
      <c r="N4" s="11">
        <f>IF(M4+M5&lt;=28000,M4+M5,28000)</f>
        <v>0</v>
      </c>
      <c r="O4" s="11"/>
    </row>
    <row r="5" spans="1:15">
      <c r="A5" s="33"/>
      <c r="B5" s="17" t="s">
        <v>75</v>
      </c>
      <c r="C5" s="18">
        <f>O10</f>
        <v>0</v>
      </c>
      <c r="J5" s="10" t="s">
        <v>88</v>
      </c>
      <c r="K5" s="10" t="s">
        <v>90</v>
      </c>
      <c r="L5" s="11">
        <f>SUMIFS(生命保険!K:K,生命保険!B:B,"="&amp;J5,生命保険!J:J,"="&amp;K5)</f>
        <v>0</v>
      </c>
      <c r="M5" s="11">
        <f>IF(L5&lt;=15000,
       L5,
       IF(L5&lt;=40000,
            ROUNDUP(L5/2,0)+7500,
            IF(L5&lt;=70000,
                   ROUNDUP(L5/4,0)+17500,
                   35000)))</f>
        <v>0</v>
      </c>
      <c r="N5" s="11">
        <f>IF(M5&gt;N4,M5,N4)</f>
        <v>0</v>
      </c>
      <c r="O5" s="11"/>
    </row>
    <row r="6" spans="1:15">
      <c r="A6" s="33"/>
      <c r="B6" s="17" t="s">
        <v>76</v>
      </c>
      <c r="C6" s="18">
        <f>IF(扶養親族等!H3&gt;5000000,
     0,
     IF(扶養親族等!K3="ひとり親である（父）",
        300000,
        IF(扶養親族等!K3="ひとり親である（母）",
          300000,
          0)))</f>
        <v>0</v>
      </c>
      <c r="J6" s="10" t="s">
        <v>91</v>
      </c>
      <c r="K6" s="10" t="s">
        <v>95</v>
      </c>
      <c r="L6" s="11">
        <f>SUMIFS(生命保険!K:K,生命保険!B:B,"="&amp;J6,生命保険!J:J,"="&amp;K6)</f>
        <v>0</v>
      </c>
      <c r="M6" s="11">
        <f>IF(L6&lt;=12000,
       L6,
       IF(L6&lt;=32000,
            ROUNDUP(L6/2,0)+6000,
            IF(L6&lt;=56000,
                   ROUNDUP(L6/4,0)+14000,
                   28000)))</f>
        <v>0</v>
      </c>
      <c r="N6" s="11">
        <f>M6</f>
        <v>0</v>
      </c>
      <c r="O6" s="11"/>
    </row>
    <row r="7" spans="1:15">
      <c r="A7" s="33"/>
      <c r="B7" s="17" t="s">
        <v>77</v>
      </c>
      <c r="C7" s="18">
        <f>IF(扶養親族等!H3&gt;5000000,
     0,
     IF(扶養親族等!L3="寡婦である",
        260000,
        0))</f>
        <v>0</v>
      </c>
      <c r="J7" s="10" t="s">
        <v>92</v>
      </c>
      <c r="K7" s="10" t="s">
        <v>89</v>
      </c>
      <c r="L7" s="11">
        <f>SUMIFS(生命保険!K:K,生命保険!B:B,"="&amp;J7,生命保険!J:J,"="&amp;K7)</f>
        <v>0</v>
      </c>
      <c r="M7" s="11">
        <f>IF(L7&lt;=12000,
       L7,
       IF(L7&lt;=32000,
            ROUNDUP(L7/2,0)+6000,
            IF(L7&lt;=56000,
                   ROUNDUP(L7/4,0)+14000,
                   28000)))</f>
        <v>0</v>
      </c>
      <c r="N7" s="11">
        <f>IF(M7+M8&lt;=28000,M7+M8,28000)</f>
        <v>0</v>
      </c>
      <c r="O7" s="11"/>
    </row>
    <row r="8" spans="1:15">
      <c r="A8" s="33"/>
      <c r="B8" s="17" t="s">
        <v>78</v>
      </c>
      <c r="C8" s="18">
        <f>IF(扶養親族等!M3="勤労学生である",260000,0)
+E8*260000
+F8*300000
+G8*530000</f>
        <v>0</v>
      </c>
      <c r="E8">
        <f>COUNTIFS(扶養親族等!B:B,"本人",扶養親族等!J:J,"障害者である")+
COUNTIFS(扶養親族等!G:G,"同一生計配偶者",扶養親族等!J:J,"障害者である")+
COUNTIFS(扶養親族等!B:B,"扶養親族",扶養親族等!G:G,"&lt;&gt;控除対象扶養親族でない",扶養親族等!J:J,"障害者である")</f>
        <v>0</v>
      </c>
      <c r="F8">
        <f>COUNTIFS(扶養親族等!B:B,"本人",扶養親族等!J:J,"特別障害者である")+
COUNTIFS(扶養親族等!G:G,"同一生計配偶者",扶養親族等!J:J,"特別障害者である")+
COUNTIFS(扶養親族等!B:B,"扶養親族",扶養親族等!G:G,"&lt;&gt;控除対象扶養親族でない",扶養親族等!J:J,"特別障害者である")</f>
        <v>0</v>
      </c>
      <c r="G8">
        <f>COUNTIFS(扶養親族等!B:B,"本人",扶養親族等!J:J,"同居特別障害者である")+
COUNTIFS(扶養親族等!G:G,"同一生計配偶者",扶養親族等!J:J,"同居特別障害者である")+
COUNTIFS(扶養親族等!B:B,"扶養親族",扶養親族等!G:G,"&lt;&gt;控除対象扶養親族でない",扶養親族等!J:J,"同居特別障害者である")</f>
        <v>0</v>
      </c>
      <c r="J8" s="10" t="s">
        <v>92</v>
      </c>
      <c r="K8" s="10" t="s">
        <v>90</v>
      </c>
      <c r="L8" s="11">
        <f>SUMIFS(生命保険!K:K,生命保険!B:B,"="&amp;J8,生命保険!J:J,"="&amp;K8)</f>
        <v>0</v>
      </c>
      <c r="M8" s="11">
        <f>IF(L8&lt;=15000,
       L8,
       IF(L8&lt;=40000,
            ROUNDUP(L8/2,0)+7500,
            IF(L8&lt;=70000,
                   ROUNDUP(L8/4,0)+17500,
                   35000)))</f>
        <v>0</v>
      </c>
      <c r="N8" s="11">
        <f>IF(M8&gt;N7,M8,N7)</f>
        <v>0</v>
      </c>
      <c r="O8" s="11">
        <f>IF(N5+N6+N8&lt;=70000,N5+N6+N8,70000)</f>
        <v>0</v>
      </c>
    </row>
    <row r="9" spans="1:15">
      <c r="A9" s="33"/>
      <c r="B9" s="17" t="s">
        <v>79</v>
      </c>
      <c r="C9" s="18">
        <f>IF(扶養親族等!D4="",
   0,
   IF(扶養親族等!N4="事業専従者である",
     0,
     IF(扶養親族等!H4&lt;=480000,
        IF(扶養親族等!E4&gt;=70,
            380000,
            330000),
       IF(扶養親族等!H4&lt;=1000000,330000,
         IF(扶養親族等!H4&lt;=1050000,310000,
           IF(扶養親族等!H4&lt;=1100000,260000,
             IF(扶養親族等!H4&lt;=1150000,210000,
               IF(扶養親族等!H4&lt;=1200000,160000,
                 IF(扶養親族等!H4&lt;=1250000,110000,
                   IF(扶養親族等!H4&lt;=1300000,60000,
                     IF(扶養親族等!H4&lt;=1330000,30000,
                         0)))))))))))</f>
        <v>0</v>
      </c>
      <c r="J9" s="10" t="s">
        <v>93</v>
      </c>
      <c r="K9" s="10"/>
      <c r="L9" s="11">
        <f>SUMIFS(地震保険!K:K,地震保険!B:B,"="&amp;J9)</f>
        <v>0</v>
      </c>
      <c r="M9" s="11">
        <f>IF(L9&lt;=50000,ROUNDUP(L9/2,0),25000)</f>
        <v>0</v>
      </c>
      <c r="N9" s="11">
        <f>M9</f>
        <v>0</v>
      </c>
      <c r="O9" s="11"/>
    </row>
    <row r="10" spans="1:15">
      <c r="A10" s="33"/>
      <c r="B10" s="17" t="s">
        <v>80</v>
      </c>
      <c r="C10" s="18">
        <f>COUNTIF(扶養親族等!G:G,"控除対象扶養親族")*330000+
COUNTIF(扶養親族等!G:G,"特定扶養親族")*450000+
COUNTIF(扶養親族等!G:G,"老人扶養親族")*380000+
COUNTIF(扶養親族等!G:G,"同居老親等")*450000</f>
        <v>0</v>
      </c>
      <c r="J10" s="10" t="s">
        <v>94</v>
      </c>
      <c r="K10" s="10"/>
      <c r="L10" s="11">
        <f>SUMIFS(地震保険!K:K,地震保険!B:B,"="&amp;J10)</f>
        <v>0</v>
      </c>
      <c r="M10" s="11">
        <f>IF(L10&lt;=5000,
       L10,
       IF(L10&lt;=15000,
            ROUNDUP(L10/2,0)+2500,
            10000))</f>
        <v>0</v>
      </c>
      <c r="N10" s="11">
        <f>M10</f>
        <v>0</v>
      </c>
      <c r="O10" s="11">
        <f>IF(N9+N10&lt;=50000,N9+N10,50000)</f>
        <v>0</v>
      </c>
    </row>
    <row r="11" spans="1:15">
      <c r="A11" s="33"/>
      <c r="B11" s="17" t="s">
        <v>81</v>
      </c>
      <c r="C11" s="18">
        <v>430000</v>
      </c>
    </row>
    <row r="12" spans="1:15">
      <c r="A12" s="33"/>
      <c r="B12" s="17" t="s">
        <v>82</v>
      </c>
      <c r="C12" s="18"/>
    </row>
    <row r="13" spans="1:15">
      <c r="A13" s="33"/>
      <c r="B13" s="17" t="s">
        <v>83</v>
      </c>
      <c r="C13" s="18">
        <f>IF(E13-F13&lt;=0,
     0,
     IF(E13-F13&gt;2000000,
        2000000,
        E13-F13))</f>
        <v>0</v>
      </c>
      <c r="E13" s="5">
        <f>SUM(医療費!E:E)-SUM(医療費!F:F)</f>
        <v>0</v>
      </c>
      <c r="F13" s="5">
        <f>IF(扶養親族等!I3&lt;0,
     0,
     IF(扶養親族等!I3&lt;2000000,
         ROUNDDOWN(扶養親族等!I3*0.05,0),
         100000))</f>
        <v>0</v>
      </c>
      <c r="H13" s="5"/>
    </row>
    <row r="14" spans="1:15">
      <c r="A14" s="33"/>
      <c r="B14" s="17" t="s">
        <v>25</v>
      </c>
      <c r="C14" s="18"/>
    </row>
  </sheetData>
  <mergeCells count="2">
    <mergeCell ref="M2:O2"/>
    <mergeCell ref="M3:N3"/>
  </mergeCells>
  <phoneticPr fontId="1"/>
  <pageMargins left="0.75" right="0.75" top="1" bottom="1" header="0.5" footer="0.5"/>
  <pageSetup paperSize="9" orientation="portrait" horizontalDpi="0"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ECC3F-E4F9-4F2B-8C4F-723518F5FB63}">
  <sheetPr codeName="Sheet2"/>
  <dimension ref="B2:D11"/>
  <sheetViews>
    <sheetView workbookViewId="0">
      <selection activeCell="C10" sqref="C10"/>
    </sheetView>
  </sheetViews>
  <sheetFormatPr defaultRowHeight="18.75"/>
  <cols>
    <col min="2" max="2" width="17.77734375" bestFit="1" customWidth="1"/>
    <col min="3" max="3" width="10.44140625" bestFit="1" customWidth="1"/>
  </cols>
  <sheetData>
    <row r="2" spans="2:4">
      <c r="C2" t="s">
        <v>118</v>
      </c>
      <c r="D2" t="s">
        <v>107</v>
      </c>
    </row>
    <row r="3" spans="2:4">
      <c r="B3" t="s">
        <v>108</v>
      </c>
      <c r="C3" s="5">
        <v>3500</v>
      </c>
      <c r="D3" s="5">
        <v>2000</v>
      </c>
    </row>
    <row r="4" spans="2:4">
      <c r="B4" t="s">
        <v>109</v>
      </c>
      <c r="C4" s="35">
        <v>0.06</v>
      </c>
      <c r="D4" s="35">
        <v>4.0000000000000008E-2</v>
      </c>
    </row>
    <row r="5" spans="2:4">
      <c r="B5" t="s">
        <v>110</v>
      </c>
      <c r="C5" s="35">
        <v>0.6</v>
      </c>
      <c r="D5" s="35">
        <v>0.40000000000000008</v>
      </c>
    </row>
    <row r="6" spans="2:4">
      <c r="B6" t="s">
        <v>111</v>
      </c>
      <c r="C6" s="35">
        <v>0.03</v>
      </c>
      <c r="D6" s="35">
        <v>0.02</v>
      </c>
    </row>
    <row r="7" spans="2:4">
      <c r="B7" t="s">
        <v>112</v>
      </c>
      <c r="C7" s="35">
        <v>0.06</v>
      </c>
      <c r="D7" s="35">
        <v>0.04</v>
      </c>
    </row>
    <row r="8" spans="2:4">
      <c r="B8" t="s">
        <v>113</v>
      </c>
      <c r="C8" s="5">
        <v>320000</v>
      </c>
      <c r="D8" s="35"/>
    </row>
    <row r="9" spans="2:4">
      <c r="B9" t="s">
        <v>114</v>
      </c>
      <c r="C9" s="5">
        <v>189000</v>
      </c>
      <c r="D9" s="35"/>
    </row>
    <row r="10" spans="2:4">
      <c r="B10" t="s">
        <v>115</v>
      </c>
      <c r="C10" s="5">
        <v>81900</v>
      </c>
      <c r="D10" s="5">
        <v>54600</v>
      </c>
    </row>
    <row r="11" spans="2:4">
      <c r="B11" t="s">
        <v>115</v>
      </c>
      <c r="C11">
        <v>4.2000000000000003E-2</v>
      </c>
      <c r="D11">
        <v>2.8000000000000004E-2</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2:G17"/>
  <sheetViews>
    <sheetView workbookViewId="0">
      <selection activeCell="C7" sqref="C7"/>
    </sheetView>
  </sheetViews>
  <sheetFormatPr defaultRowHeight="18.75"/>
  <cols>
    <col min="1" max="1" width="3.6640625" style="2" customWidth="1"/>
    <col min="2" max="2" width="22.33203125" style="2" bestFit="1" customWidth="1"/>
    <col min="3" max="3" width="14" style="5" bestFit="1" customWidth="1"/>
    <col min="4" max="4" width="3.88671875" style="2" bestFit="1" customWidth="1"/>
  </cols>
  <sheetData>
    <row r="2" spans="1:7">
      <c r="B2" s="17" t="s">
        <v>25</v>
      </c>
      <c r="C2" s="18" t="s">
        <v>106</v>
      </c>
    </row>
    <row r="3" spans="1:7">
      <c r="A3"/>
      <c r="B3" s="17" t="s">
        <v>26</v>
      </c>
      <c r="C3" s="18">
        <f>[1]Sheet2!$F$2</f>
        <v>0</v>
      </c>
      <c r="D3"/>
    </row>
    <row r="4" spans="1:7">
      <c r="A4"/>
      <c r="B4" s="17"/>
      <c r="C4" s="18"/>
      <c r="D4"/>
    </row>
    <row r="5" spans="1:7">
      <c r="A5"/>
      <c r="B5" s="17" t="s">
        <v>8</v>
      </c>
      <c r="C5" s="18"/>
      <c r="D5"/>
    </row>
    <row r="6" spans="1:7">
      <c r="A6"/>
      <c r="B6" s="17"/>
      <c r="C6" s="18"/>
      <c r="D6"/>
    </row>
    <row r="7" spans="1:7">
      <c r="B7" s="17" t="s">
        <v>27</v>
      </c>
      <c r="C7" s="18"/>
      <c r="E7" s="5"/>
      <c r="F7" s="5"/>
      <c r="G7" s="5"/>
    </row>
    <row r="8" spans="1:7">
      <c r="A8"/>
      <c r="B8" s="17"/>
      <c r="C8" s="17"/>
      <c r="D8"/>
      <c r="E8" s="5"/>
      <c r="F8" s="5"/>
      <c r="G8" s="5"/>
    </row>
    <row r="9" spans="1:7">
      <c r="B9" s="17" t="s">
        <v>22</v>
      </c>
      <c r="C9" s="18">
        <v>0</v>
      </c>
      <c r="E9" s="5"/>
      <c r="F9" s="5"/>
      <c r="G9" s="5"/>
    </row>
    <row r="11" spans="1:7">
      <c r="B11"/>
    </row>
    <row r="12" spans="1:7">
      <c r="B12"/>
    </row>
    <row r="13" spans="1:7">
      <c r="B13"/>
    </row>
    <row r="15" spans="1:7">
      <c r="B15"/>
    </row>
    <row r="17" spans="2:2">
      <c r="B17"/>
    </row>
  </sheetData>
  <phoneticPr fontId="1"/>
  <dataValidations count="4">
    <dataValidation type="list" showInputMessage="1" showErrorMessage="1" sqref="C2" xr:uid="{79CB70F4-571E-4E70-A89F-7B94D819C2E7}">
      <formula1>"確定申告,ワンストップ特例,なし"</formula1>
    </dataValidation>
    <dataValidation type="list" showInputMessage="1" showErrorMessage="1" sqref="C11" xr:uid="{E6517184-8ADB-4403-8688-A134525D3FE9}">
      <formula1>"ひとり親である,ひとり親でない"</formula1>
    </dataValidation>
    <dataValidation type="list" showInputMessage="1" showErrorMessage="1" sqref="C12" xr:uid="{0657280F-0029-407E-84E2-4FFBC3AF2DAE}">
      <formula1>"寡婦である,寡婦でない"</formula1>
    </dataValidation>
    <dataValidation type="list" showInputMessage="1" showErrorMessage="1" sqref="C15" xr:uid="{B81664EF-E6E3-457A-8AA6-4297F2A428BF}">
      <formula1>"事業専従者である,事業専従者でない"</formula1>
    </dataValidation>
  </dataValidation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U13"/>
  <sheetViews>
    <sheetView workbookViewId="0"/>
  </sheetViews>
  <sheetFormatPr defaultRowHeight="18.75"/>
  <cols>
    <col min="1" max="1" width="3.6640625" style="2" customWidth="1"/>
    <col min="2" max="3" width="7.44140625" style="2" bestFit="1" customWidth="1"/>
    <col min="4" max="4" width="15.33203125" style="2" bestFit="1" customWidth="1"/>
    <col min="5" max="6" width="10.6640625" bestFit="1" customWidth="1"/>
    <col min="7" max="7" width="12.33203125" style="2" bestFit="1" customWidth="1"/>
    <col min="8" max="8" width="10.6640625" style="4" bestFit="1" customWidth="1"/>
    <col min="9" max="9" width="10.6640625" style="4" customWidth="1"/>
    <col min="10" max="10" width="10.6640625" style="2" bestFit="1" customWidth="1"/>
    <col min="11" max="11" width="12.33203125" style="2" bestFit="1" customWidth="1"/>
    <col min="12" max="12" width="9" style="2" bestFit="1" customWidth="1"/>
    <col min="13" max="13" width="12.33203125" style="2" bestFit="1" customWidth="1"/>
    <col min="14" max="14" width="14" style="2" bestFit="1" customWidth="1"/>
    <col min="15" max="16" width="10.33203125" customWidth="1"/>
    <col min="17" max="17" width="13.33203125" customWidth="1"/>
    <col min="18" max="18" width="10.6640625" style="2" bestFit="1" customWidth="1"/>
    <col min="19" max="19" width="10.44140625" style="2" customWidth="1"/>
    <col min="20" max="20" width="10.6640625" style="2" bestFit="1" customWidth="1"/>
    <col min="21" max="21" width="12.21875" style="2" customWidth="1"/>
  </cols>
  <sheetData>
    <row r="1" spans="1:21">
      <c r="B1"/>
      <c r="C1"/>
      <c r="D1"/>
      <c r="G1"/>
      <c r="H1"/>
      <c r="I1"/>
      <c r="J1"/>
      <c r="K1"/>
      <c r="L1"/>
      <c r="M1"/>
      <c r="N1"/>
      <c r="R1"/>
      <c r="S1"/>
      <c r="T1"/>
    </row>
    <row r="2" spans="1:21" ht="52.5" customHeight="1">
      <c r="B2" s="17" t="s">
        <v>30</v>
      </c>
      <c r="C2" s="17" t="s">
        <v>31</v>
      </c>
      <c r="D2" s="17" t="s">
        <v>32</v>
      </c>
      <c r="E2" s="19" t="s">
        <v>96</v>
      </c>
      <c r="F2" s="17" t="s">
        <v>33</v>
      </c>
      <c r="G2" s="19" t="s">
        <v>97</v>
      </c>
      <c r="H2" s="18" t="s">
        <v>28</v>
      </c>
      <c r="I2" s="18" t="s">
        <v>29</v>
      </c>
      <c r="J2" s="17" t="s">
        <v>34</v>
      </c>
      <c r="K2" s="17" t="s">
        <v>35</v>
      </c>
      <c r="L2" s="17" t="s">
        <v>36</v>
      </c>
      <c r="M2" s="17" t="s">
        <v>37</v>
      </c>
      <c r="N2" s="17" t="s">
        <v>38</v>
      </c>
      <c r="O2" s="1"/>
      <c r="P2" s="1"/>
      <c r="Q2" s="1"/>
      <c r="R2" s="1"/>
      <c r="S2" s="1"/>
      <c r="T2" s="1"/>
      <c r="U2" s="1"/>
    </row>
    <row r="3" spans="1:21">
      <c r="A3"/>
      <c r="B3" s="17" t="s">
        <v>39</v>
      </c>
      <c r="C3" s="20"/>
      <c r="D3" s="41"/>
      <c r="E3" s="21" t="str">
        <f>IF(D3="","",DATEDIF(DATEVALUE(D3),"2024/1/1","y"))</f>
        <v/>
      </c>
      <c r="F3" s="22" t="s">
        <v>40</v>
      </c>
      <c r="G3" s="22" t="s">
        <v>40</v>
      </c>
      <c r="H3" s="18">
        <f>[1]Sheet1!G3+[1]Sheet1!I3+[1]Sheet1!J3</f>
        <v>0</v>
      </c>
      <c r="I3" s="18">
        <f>H3</f>
        <v>0</v>
      </c>
      <c r="J3" s="17" t="s">
        <v>101</v>
      </c>
      <c r="K3" s="17" t="s">
        <v>117</v>
      </c>
      <c r="L3" s="17" t="s">
        <v>102</v>
      </c>
      <c r="M3" s="17" t="s">
        <v>103</v>
      </c>
      <c r="N3" s="22" t="s">
        <v>40</v>
      </c>
    </row>
    <row r="4" spans="1:21">
      <c r="A4"/>
      <c r="B4" s="17" t="s">
        <v>100</v>
      </c>
      <c r="C4" s="20"/>
      <c r="D4" s="40"/>
      <c r="E4" s="21" t="str">
        <f>IF(D4="","",DATEDIF(DATEVALUE(D4),"2024/1/1","y"))</f>
        <v/>
      </c>
      <c r="F4" s="23" t="s">
        <v>104</v>
      </c>
      <c r="G4" s="17" t="str">
        <f>IF(D4="",
     "",
     IF(B4&lt;&gt;"配偶者",
        "",
        IF(N4="事業専従者である",
            "同一生計配偶者でない",
             IF(H4&gt;480000,
                 "同一生計配偶者でない",
                  "同一生計配偶者"))))</f>
        <v/>
      </c>
      <c r="H4" s="18">
        <f>[1]Sheet1!G7+[1]Sheet1!J7</f>
        <v>0</v>
      </c>
      <c r="I4" s="18">
        <f>H4</f>
        <v>0</v>
      </c>
      <c r="J4" s="17" t="s">
        <v>101</v>
      </c>
      <c r="K4" s="22" t="s">
        <v>40</v>
      </c>
      <c r="L4" s="22" t="s">
        <v>40</v>
      </c>
      <c r="M4" s="22" t="s">
        <v>40</v>
      </c>
      <c r="N4" s="17" t="str">
        <f>IF(D4="","",IF([1]Sheet1!D7=0,"事業専従者でない","事業専従者である"))</f>
        <v/>
      </c>
    </row>
    <row r="5" spans="1:21">
      <c r="A5"/>
      <c r="B5" s="17" t="s">
        <v>105</v>
      </c>
      <c r="C5" s="20"/>
      <c r="D5" s="40"/>
      <c r="E5" s="21" t="str">
        <f>IF(D5="","",DATEDIF(DATEVALUE(D5),"2024/1/1","y"))</f>
        <v/>
      </c>
      <c r="F5" s="23" t="s">
        <v>104</v>
      </c>
      <c r="G5" s="20" t="str">
        <f>IF(D5="",
    "",
    IF(B5&lt;&gt;"扶養親族",
       "",
      IF(N5="事業専従者である",
          "控除対象扶養親族でない",
          IF(H5&gt;480000,
             "控除対象扶養親族でない",
             IF(16&gt;E5,
                   "年少扶養親族",
                   IF(19&gt;E5,
                      "控除対象扶養親族",
                       IF(23&gt;E5,
                            "特定扶養親族",
                             IF(70&gt;E5,
                               "控除対象扶養親族",
                               IF(F5="同居していない",
                                  "老人扶養親族",
                                  "同居老親等")))))))))</f>
        <v/>
      </c>
      <c r="H5" s="18">
        <v>0</v>
      </c>
      <c r="I5" s="18">
        <v>0</v>
      </c>
      <c r="J5" s="17" t="s">
        <v>101</v>
      </c>
      <c r="K5" s="22" t="s">
        <v>40</v>
      </c>
      <c r="L5" s="22" t="s">
        <v>40</v>
      </c>
      <c r="M5" s="22" t="s">
        <v>40</v>
      </c>
      <c r="N5" s="17" t="s">
        <v>116</v>
      </c>
    </row>
    <row r="6" spans="1:21">
      <c r="A6"/>
      <c r="B6" s="17" t="s">
        <v>105</v>
      </c>
      <c r="C6" s="20"/>
      <c r="D6" s="40"/>
      <c r="E6" s="21" t="str">
        <f>IF(D6="","",DATEDIF(DATEVALUE(D6),"2024/1/1","y"))</f>
        <v/>
      </c>
      <c r="F6" s="23" t="s">
        <v>104</v>
      </c>
      <c r="G6" s="20" t="str">
        <f>IF(D6="",
    "",
    IF(B6&lt;&gt;"扶養親族",
       "",
      IF(N6="事業専従者である",
          "控除対象扶養親族でない",
          IF(H6&gt;480000,
             "控除対象扶養親族でない",
             IF(16&gt;E6,
                   "年少扶養親族",
                   IF(19&gt;E6,
                      "控除対象扶養親族",
                       IF(23&gt;E6,
                            "特定扶養親族",
                             IF(70&gt;E6,
                               "控除対象扶養親族",
                               IF(F6="同居していない",
                                  "老人扶養親族",
                                  "同居老親等")))))))))</f>
        <v/>
      </c>
      <c r="H6" s="18">
        <v>0</v>
      </c>
      <c r="I6" s="18">
        <v>0</v>
      </c>
      <c r="J6" s="17" t="s">
        <v>101</v>
      </c>
      <c r="K6" s="22" t="s">
        <v>40</v>
      </c>
      <c r="L6" s="22" t="s">
        <v>40</v>
      </c>
      <c r="M6" s="22" t="s">
        <v>40</v>
      </c>
      <c r="N6" s="17" t="s">
        <v>116</v>
      </c>
    </row>
    <row r="7" spans="1:21">
      <c r="A7"/>
      <c r="B7" s="17" t="s">
        <v>105</v>
      </c>
      <c r="C7" s="20"/>
      <c r="D7" s="40"/>
      <c r="E7" s="21" t="str">
        <f>IF(D7="","",DATEDIF(DATEVALUE(D7),"2024/1/1","y"))</f>
        <v/>
      </c>
      <c r="F7" s="23" t="s">
        <v>104</v>
      </c>
      <c r="G7" s="20" t="str">
        <f>IF(D7="",
    "",
    IF(B7&lt;&gt;"扶養親族",
       "",
      IF(N7="事業専従者である",
          "控除対象扶養親族でない",
          IF(H7&gt;480000,
             "控除対象扶養親族でない",
             IF(16&gt;E7,
                   "年少扶養親族",
                   IF(19&gt;E7,
                      "控除対象扶養親族",
                       IF(23&gt;E7,
                            "特定扶養親族",
                             IF(70&gt;E7,
                               "控除対象扶養親族",
                               IF(F7="同居していない",
                                  "老人扶養親族",
                                  "同居老親等")))))))))</f>
        <v/>
      </c>
      <c r="H7" s="18">
        <v>0</v>
      </c>
      <c r="I7" s="18">
        <v>0</v>
      </c>
      <c r="J7" s="17" t="s">
        <v>101</v>
      </c>
      <c r="K7" s="22" t="s">
        <v>40</v>
      </c>
      <c r="L7" s="22" t="s">
        <v>40</v>
      </c>
      <c r="M7" s="22" t="s">
        <v>40</v>
      </c>
      <c r="N7" s="17" t="s">
        <v>116</v>
      </c>
    </row>
    <row r="8" spans="1:21">
      <c r="A8"/>
      <c r="B8" s="17" t="s">
        <v>105</v>
      </c>
      <c r="C8" s="20"/>
      <c r="D8" s="40"/>
      <c r="E8" s="21" t="str">
        <f>IF(D8="","",DATEDIF(DATEVALUE(D8),"2024/1/1","y"))</f>
        <v/>
      </c>
      <c r="F8" s="23" t="s">
        <v>104</v>
      </c>
      <c r="G8" s="20" t="str">
        <f>IF(D8="",
    "",
    IF(B8&lt;&gt;"扶養親族",
       "",
      IF(N8="事業専従者である",
          "控除対象扶養親族でない",
          IF(H8&gt;480000,
             "控除対象扶養親族でない",
             IF(16&gt;E8,
                   "年少扶養親族",
                   IF(19&gt;E8,
                      "控除対象扶養親族",
                       IF(23&gt;E8,
                            "特定扶養親族",
                             IF(70&gt;E8,
                               "控除対象扶養親族",
                               IF(F8="同居していない",
                                  "老人扶養親族",
                                  "同居老親等")))))))))</f>
        <v/>
      </c>
      <c r="H8" s="18">
        <v>0</v>
      </c>
      <c r="I8" s="18">
        <v>0</v>
      </c>
      <c r="J8" s="17" t="s">
        <v>101</v>
      </c>
      <c r="K8" s="22" t="s">
        <v>40</v>
      </c>
      <c r="L8" s="22" t="s">
        <v>40</v>
      </c>
      <c r="M8" s="22" t="s">
        <v>40</v>
      </c>
      <c r="N8" s="17" t="s">
        <v>116</v>
      </c>
    </row>
    <row r="9" spans="1:21">
      <c r="A9"/>
      <c r="B9" s="17" t="s">
        <v>105</v>
      </c>
      <c r="C9" s="20"/>
      <c r="D9" s="20"/>
      <c r="E9" s="17"/>
      <c r="F9" s="17"/>
      <c r="G9" s="20"/>
      <c r="H9" s="24"/>
      <c r="I9" s="24"/>
      <c r="J9" s="20"/>
      <c r="K9" s="22" t="s">
        <v>40</v>
      </c>
      <c r="L9" s="22" t="s">
        <v>40</v>
      </c>
      <c r="M9" s="22" t="s">
        <v>40</v>
      </c>
      <c r="N9" s="20"/>
    </row>
    <row r="10" spans="1:21">
      <c r="D10" s="14"/>
    </row>
    <row r="11" spans="1:21">
      <c r="D11" s="6"/>
    </row>
    <row r="12" spans="1:21">
      <c r="D12" s="6"/>
    </row>
    <row r="13" spans="1:21">
      <c r="D13" s="6"/>
    </row>
  </sheetData>
  <phoneticPr fontId="1"/>
  <dataValidations count="6">
    <dataValidation type="list" showInputMessage="1" showErrorMessage="1" sqref="K3" xr:uid="{516E8FDF-D2A6-4438-8EBF-7FE1A98F8D4D}">
      <formula1>"ひとり親でない,ひとり親である（父）,ひとり親である（母）"</formula1>
    </dataValidation>
    <dataValidation type="list" showInputMessage="1" showErrorMessage="1" sqref="L3" xr:uid="{55857C7B-F770-49D5-9F4A-144DA3B87DFD}">
      <formula1>"寡婦である,寡婦でない"</formula1>
    </dataValidation>
    <dataValidation type="list" showInputMessage="1" showErrorMessage="1" sqref="M3" xr:uid="{DBAEE303-1AE4-4D26-8198-EC3D8B083ED9}">
      <formula1>"勤労学生である,勤労学生でない"</formula1>
    </dataValidation>
    <dataValidation type="list" showInputMessage="1" showErrorMessage="1" sqref="N4:N9" xr:uid="{B7112C8E-D2B4-40C1-9909-E6DD4B44BC72}">
      <formula1>"事業専従者である,事業専従者でない"</formula1>
    </dataValidation>
    <dataValidation type="list" showInputMessage="1" showErrorMessage="1" sqref="F4:F9" xr:uid="{06CF4F97-A712-48A2-96DC-DFACEF611F4B}">
      <formula1>"同居している,同居していない"</formula1>
    </dataValidation>
    <dataValidation type="list" showInputMessage="1" showErrorMessage="1" sqref="J3:J9" xr:uid="{5AD21721-E18C-4FE9-BC1B-4D97E0C01342}">
      <formula1>"障害者でない,障害者である,特別障害者である,同居特別障害者である"</formula1>
    </dataValidation>
  </dataValidations>
  <pageMargins left="0.7" right="0.7" top="0.75" bottom="0.75" header="0.3" footer="0.3"/>
  <pageSetup paperSize="9" scale="82"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jigyosha_hoken2">
    <pageSetUpPr fitToPage="1"/>
  </sheetPr>
  <dimension ref="A2:L12"/>
  <sheetViews>
    <sheetView workbookViewId="0">
      <selection activeCell="B1" sqref="B1"/>
    </sheetView>
  </sheetViews>
  <sheetFormatPr defaultRowHeight="18.75"/>
  <cols>
    <col min="1" max="1" width="14.21875" style="2" bestFit="1" customWidth="1"/>
    <col min="2" max="2" width="14" style="2" customWidth="1"/>
    <col min="3" max="3" width="13.5546875" style="2" bestFit="1" customWidth="1"/>
    <col min="4" max="6" width="10.6640625" style="2" customWidth="1"/>
    <col min="7" max="7" width="8.6640625" style="2" bestFit="1" customWidth="1"/>
    <col min="8" max="9" width="11.44140625" style="2" bestFit="1" customWidth="1"/>
    <col min="10" max="10" width="10.6640625" style="2" customWidth="1"/>
    <col min="11" max="11" width="26.21875" style="5" customWidth="1"/>
    <col min="12" max="12" width="9.5546875" bestFit="1" customWidth="1"/>
  </cols>
  <sheetData>
    <row r="2" spans="1:12" ht="43.5" customHeight="1">
      <c r="B2" s="25" t="s">
        <v>30</v>
      </c>
      <c r="C2" s="26" t="s">
        <v>41</v>
      </c>
      <c r="D2" s="27" t="s">
        <v>42</v>
      </c>
      <c r="E2" s="27" t="s">
        <v>43</v>
      </c>
      <c r="F2" s="27" t="s">
        <v>44</v>
      </c>
      <c r="G2" s="27" t="s">
        <v>45</v>
      </c>
      <c r="H2" s="27" t="s">
        <v>46</v>
      </c>
      <c r="I2" s="27" t="s">
        <v>47</v>
      </c>
      <c r="J2" s="28" t="s">
        <v>48</v>
      </c>
      <c r="K2" s="29" t="s">
        <v>49</v>
      </c>
    </row>
    <row r="3" spans="1:12" ht="18.75" customHeight="1">
      <c r="A3" s="14"/>
      <c r="B3" s="17"/>
      <c r="C3" s="31"/>
      <c r="D3" s="17"/>
      <c r="E3" s="17"/>
      <c r="F3" s="17"/>
      <c r="G3" s="17"/>
      <c r="H3" s="17"/>
      <c r="I3" s="17"/>
      <c r="J3" s="17"/>
      <c r="K3" s="18"/>
      <c r="L3" s="15"/>
    </row>
    <row r="4" spans="1:12" ht="18.75" customHeight="1">
      <c r="A4" s="14"/>
      <c r="B4" s="17"/>
      <c r="C4" s="36"/>
      <c r="D4" s="17"/>
      <c r="E4" s="17"/>
      <c r="F4" s="17"/>
      <c r="G4" s="17"/>
      <c r="H4" s="17"/>
      <c r="I4" s="17"/>
      <c r="J4" s="17"/>
      <c r="K4" s="18"/>
      <c r="L4" s="15"/>
    </row>
    <row r="5" spans="1:12" ht="18.75" customHeight="1">
      <c r="A5" s="14"/>
      <c r="B5" s="17"/>
      <c r="C5" s="21"/>
      <c r="D5" s="17"/>
      <c r="E5" s="17"/>
      <c r="F5" s="17"/>
      <c r="G5" s="17"/>
      <c r="H5" s="17"/>
      <c r="I5" s="17"/>
      <c r="J5" s="17"/>
      <c r="K5" s="18"/>
      <c r="L5" s="15"/>
    </row>
    <row r="6" spans="1:12" ht="18.75" customHeight="1">
      <c r="A6" s="14"/>
      <c r="B6" s="17"/>
      <c r="C6" s="21"/>
      <c r="D6" s="17"/>
      <c r="E6" s="17"/>
      <c r="F6" s="17"/>
      <c r="G6" s="17"/>
      <c r="H6" s="17"/>
      <c r="I6" s="17"/>
      <c r="J6" s="17"/>
      <c r="K6" s="18"/>
      <c r="L6" s="15"/>
    </row>
    <row r="7" spans="1:12" ht="18.75" customHeight="1">
      <c r="A7" s="14"/>
      <c r="B7" s="17"/>
      <c r="C7" s="21"/>
      <c r="D7" s="19"/>
      <c r="E7" s="17"/>
      <c r="F7" s="17"/>
      <c r="G7" s="17"/>
      <c r="H7" s="17"/>
      <c r="I7" s="17"/>
      <c r="J7" s="17"/>
      <c r="K7" s="18"/>
      <c r="L7" s="15"/>
    </row>
    <row r="8" spans="1:12" ht="18.75" customHeight="1">
      <c r="A8" s="14"/>
      <c r="B8" s="17"/>
      <c r="C8" s="21"/>
      <c r="D8" s="19"/>
      <c r="E8" s="17"/>
      <c r="F8" s="17"/>
      <c r="G8" s="17"/>
      <c r="H8" s="17"/>
      <c r="I8" s="17"/>
      <c r="J8" s="17"/>
      <c r="K8" s="18"/>
      <c r="L8" s="15"/>
    </row>
    <row r="9" spans="1:12" ht="18.75" customHeight="1">
      <c r="A9" s="14"/>
      <c r="B9" s="17"/>
      <c r="C9" s="21"/>
      <c r="D9" s="19"/>
      <c r="E9" s="17"/>
      <c r="F9" s="17"/>
      <c r="G9" s="17"/>
      <c r="H9" s="17"/>
      <c r="I9" s="17"/>
      <c r="J9" s="17"/>
      <c r="K9" s="18"/>
      <c r="L9" s="15"/>
    </row>
    <row r="10" spans="1:12" ht="18.75" customHeight="1">
      <c r="A10" s="14"/>
      <c r="B10" s="17"/>
      <c r="C10" s="21"/>
      <c r="D10" s="19"/>
      <c r="E10" s="17"/>
      <c r="F10" s="17"/>
      <c r="G10" s="17"/>
      <c r="H10" s="17"/>
      <c r="I10" s="17"/>
      <c r="J10" s="17"/>
      <c r="K10" s="18"/>
      <c r="L10" s="15"/>
    </row>
    <row r="11" spans="1:12" ht="18.75" customHeight="1">
      <c r="A11" s="14"/>
      <c r="B11" s="17"/>
      <c r="C11" s="17"/>
      <c r="D11" s="17"/>
      <c r="E11" s="17"/>
      <c r="F11" s="17"/>
      <c r="G11" s="17"/>
      <c r="H11" s="17"/>
      <c r="I11" s="17"/>
      <c r="J11" s="17"/>
      <c r="K11" s="18"/>
      <c r="L11" s="15"/>
    </row>
    <row r="12" spans="1:12" ht="18.75" customHeight="1">
      <c r="B12" s="20"/>
      <c r="C12" s="20"/>
      <c r="D12" s="20"/>
      <c r="E12" s="20"/>
      <c r="F12" s="20"/>
      <c r="G12" s="20"/>
      <c r="H12" s="20"/>
      <c r="I12" s="20"/>
      <c r="J12" s="20"/>
      <c r="K12" s="18"/>
    </row>
  </sheetData>
  <phoneticPr fontId="1"/>
  <dataValidations count="2">
    <dataValidation type="list" showInputMessage="1" showErrorMessage="1" sqref="B3:B12" xr:uid="{19DCCA55-2D14-4B62-B9CD-9EDE05A32825}">
      <formula1>"一般の生命保険料,介護医療保険料,個人年金保険料"</formula1>
    </dataValidation>
    <dataValidation type="list" showInputMessage="1" showErrorMessage="1" sqref="J3:J12" xr:uid="{A25EF622-224E-4248-A93D-75E6564A4738}">
      <formula1>"新,旧,なし,"</formula1>
    </dataValidation>
  </dataValidations>
  <pageMargins left="0.7" right="0.7" top="0.75" bottom="0.75" header="0.3" footer="0.3"/>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jigyosha_hoken1">
    <pageSetUpPr fitToPage="1"/>
  </sheetPr>
  <dimension ref="A2:M6"/>
  <sheetViews>
    <sheetView workbookViewId="0">
      <selection activeCell="B3" sqref="B3"/>
    </sheetView>
  </sheetViews>
  <sheetFormatPr defaultRowHeight="18.75"/>
  <cols>
    <col min="1" max="1" width="3.6640625" style="2" customWidth="1"/>
    <col min="2" max="2" width="14" style="2" customWidth="1"/>
    <col min="3" max="10" width="10.6640625" style="2" customWidth="1"/>
    <col min="11" max="11" width="26.21875" style="5" customWidth="1"/>
    <col min="12" max="12" width="9.5546875" style="2" bestFit="1" customWidth="1"/>
    <col min="13" max="13" width="3.6640625" style="2" customWidth="1"/>
  </cols>
  <sheetData>
    <row r="2" spans="2:12" ht="72.599999999999994" customHeight="1">
      <c r="B2" s="25" t="s">
        <v>30</v>
      </c>
      <c r="C2" s="26" t="s">
        <v>41</v>
      </c>
      <c r="D2" s="27" t="s">
        <v>42</v>
      </c>
      <c r="E2" s="27" t="s">
        <v>50</v>
      </c>
      <c r="F2" s="27" t="s">
        <v>51</v>
      </c>
      <c r="G2" s="27" t="s">
        <v>45</v>
      </c>
      <c r="H2" s="27" t="s">
        <v>52</v>
      </c>
      <c r="I2" s="28" t="s">
        <v>53</v>
      </c>
      <c r="J2" s="27" t="s">
        <v>54</v>
      </c>
      <c r="K2" s="30" t="s">
        <v>55</v>
      </c>
    </row>
    <row r="3" spans="2:12" ht="18.75" customHeight="1">
      <c r="B3" s="17"/>
      <c r="C3" s="31"/>
      <c r="D3" s="19"/>
      <c r="E3" s="17"/>
      <c r="F3" s="17"/>
      <c r="G3" s="17"/>
      <c r="H3" s="17"/>
      <c r="I3" s="17"/>
      <c r="J3" s="17"/>
      <c r="K3" s="18"/>
      <c r="L3" s="39"/>
    </row>
    <row r="4" spans="2:12">
      <c r="B4" s="17"/>
      <c r="C4" s="17"/>
      <c r="D4" s="17"/>
      <c r="E4" s="17"/>
      <c r="F4" s="17"/>
      <c r="G4" s="17"/>
      <c r="H4" s="17"/>
      <c r="I4" s="17"/>
      <c r="J4" s="17"/>
      <c r="K4" s="18"/>
    </row>
    <row r="5" spans="2:12">
      <c r="B5" s="17"/>
      <c r="C5" s="17"/>
      <c r="D5" s="17"/>
      <c r="E5" s="17"/>
      <c r="F5" s="17"/>
      <c r="G5" s="17"/>
      <c r="H5" s="17"/>
      <c r="I5" s="17"/>
      <c r="J5" s="17"/>
      <c r="K5" s="18"/>
    </row>
    <row r="6" spans="2:12">
      <c r="B6" s="17"/>
      <c r="C6" s="17"/>
      <c r="D6" s="17"/>
      <c r="E6" s="17"/>
      <c r="F6" s="17"/>
      <c r="G6" s="17"/>
      <c r="H6" s="17"/>
      <c r="I6" s="17"/>
      <c r="J6" s="17"/>
      <c r="K6" s="18"/>
    </row>
  </sheetData>
  <phoneticPr fontId="1"/>
  <dataValidations count="1">
    <dataValidation type="list" showInputMessage="1" showErrorMessage="1" sqref="B3:B6" xr:uid="{7EE649B8-6546-443E-8311-6F5BA420EDA2}">
      <formula1>"地震保険料,旧長期損害保険料"</formula1>
    </dataValidation>
  </dataValidations>
  <pageMargins left="0.7" right="0.7" top="0.75" bottom="0.75" header="0.3" footer="0.3"/>
  <pageSetup paperSize="9" scale="85"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所得税計算</vt:lpstr>
      <vt:lpstr>住民税計算</vt:lpstr>
      <vt:lpstr>所得控除額_所得税</vt:lpstr>
      <vt:lpstr>所得控除額_住民税</vt:lpstr>
      <vt:lpstr>市町村</vt:lpstr>
      <vt:lpstr>申告情報</vt:lpstr>
      <vt:lpstr>扶養親族等</vt:lpstr>
      <vt:lpstr>生命保険</vt:lpstr>
      <vt:lpstr>地震保険</vt:lpstr>
      <vt:lpstr>社会保険</vt:lpstr>
      <vt:lpstr>小規模企業共済等掛金</vt:lpstr>
      <vt:lpstr>医療費</vt:lpstr>
      <vt:lpstr>医療費_集計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瀧本哲司郎</dc:creator>
  <cp:lastModifiedBy>哲司郎 瀧本</cp:lastModifiedBy>
  <cp:lastPrinted>2020-07-06T06:54:13Z</cp:lastPrinted>
  <dcterms:created xsi:type="dcterms:W3CDTF">2020-06-27T00:59:24Z</dcterms:created>
  <dcterms:modified xsi:type="dcterms:W3CDTF">2024-01-29T11:57:44Z</dcterms:modified>
</cp:coreProperties>
</file>